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-MANUTENCAO\LICITAÇÕES\2022\202200047000203 - Manuteção Elétrica\"/>
    </mc:Choice>
  </mc:AlternateContent>
  <xr:revisionPtr revIDLastSave="0" documentId="13_ncr:1_{A73547BF-3EBB-4FE9-9C5A-2669778ED7EE}" xr6:coauthVersionLast="47" xr6:coauthVersionMax="47" xr10:uidLastSave="{00000000-0000-0000-0000-000000000000}"/>
  <bookViews>
    <workbookView xWindow="-120" yWindow="-120" windowWidth="29040" windowHeight="15990" tabRatio="893" xr2:uid="{00000000-000D-0000-FFFF-FFFF00000000}"/>
  </bookViews>
  <sheets>
    <sheet name="RESUMO GERAL" sheetId="57" r:id="rId1"/>
    <sheet name="LDI" sheetId="48" r:id="rId2"/>
    <sheet name="Mão de obra" sheetId="58" r:id="rId3"/>
    <sheet name="Segurança Trabalho" sheetId="45" r:id="rId4"/>
    <sheet name="Encargos Sociais" sheetId="47" r:id="rId5"/>
    <sheet name="EPIs e Uniformes" sheetId="50" r:id="rId6"/>
  </sheets>
  <definedNames>
    <definedName name="_Fill" localSheetId="4" hidden="1">#REF!</definedName>
    <definedName name="_Fill" localSheetId="5" hidden="1">#REF!</definedName>
    <definedName name="_Fill" localSheetId="1" hidden="1">#REF!</definedName>
    <definedName name="_Fill" localSheetId="2" hidden="1">#REF!</definedName>
    <definedName name="_Fill" localSheetId="0" hidden="1">#REF!</definedName>
    <definedName name="_Fill" localSheetId="3" hidden="1">#REF!</definedName>
    <definedName name="_Fill" hidden="1">#REF!</definedName>
    <definedName name="_xlnm.Print_Area" localSheetId="4">'Encargos Sociais'!$A$1:$C$33</definedName>
    <definedName name="_xlnm.Print_Area" localSheetId="5">'EPIs e Uniformes'!$A$1:$L$22</definedName>
    <definedName name="_xlnm.Print_Area" localSheetId="1">LDI!$A$1:$C$12</definedName>
    <definedName name="_xlnm.Print_Area" localSheetId="2">'Mão de obra'!$A$1:$I$13</definedName>
    <definedName name="_xlnm.Print_Area" localSheetId="0">'RESUMO GERAL'!$A$1:$D$6</definedName>
    <definedName name="_xlnm.Print_Area" localSheetId="3">'Segurança Trabalho'!$A$1:$F$9</definedName>
    <definedName name="PERCENTUAL_ENCARGOS">'Encargos Sociais'!$C$33</definedName>
    <definedName name="QTD_MO" localSheetId="2">'Mão de obra'!$D$5:$D$7</definedName>
    <definedName name="TAXA_LDI">LDI!$C$12</definedName>
    <definedName name="VALOR_TOTAL_EXAMES_MENSAL_MO">'Segurança Trabalho'!$F$9</definedName>
    <definedName name="VALOR_TOTAL_MENSAL_MO" localSheetId="2">'Mão de obra'!$I$13</definedName>
    <definedName name="VALOR_TOTAL_MENSAL_MO">'Segurança Trabalho'!$F$9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47" l="1"/>
  <c r="E7" i="58"/>
  <c r="D12" i="58" l="1"/>
  <c r="D11" i="58"/>
  <c r="L21" i="50" l="1"/>
  <c r="G6" i="58" l="1"/>
  <c r="C12" i="48" l="1"/>
  <c r="C28" i="47"/>
  <c r="E8" i="45" l="1"/>
  <c r="E7" i="45"/>
  <c r="E6" i="45"/>
  <c r="E5" i="45"/>
  <c r="H11" i="58"/>
  <c r="H10" i="58"/>
  <c r="H9" i="58"/>
  <c r="L15" i="50" l="1"/>
  <c r="D13" i="50" l="1"/>
  <c r="D14" i="50"/>
  <c r="D7" i="50" l="1"/>
  <c r="D8" i="50"/>
  <c r="D9" i="50"/>
  <c r="D4" i="50"/>
  <c r="D7" i="45"/>
  <c r="G5" i="58"/>
  <c r="G7" i="58"/>
  <c r="I12" i="58" l="1"/>
  <c r="D10" i="58" l="1"/>
  <c r="D9" i="58" l="1"/>
  <c r="I9" i="58" s="1"/>
  <c r="L6" i="50" l="1"/>
  <c r="L7" i="50"/>
  <c r="L8" i="50"/>
  <c r="L9" i="50"/>
  <c r="L11" i="50"/>
  <c r="L12" i="50"/>
  <c r="L13" i="50"/>
  <c r="L14" i="50"/>
  <c r="L16" i="50"/>
  <c r="L17" i="50"/>
  <c r="L18" i="50"/>
  <c r="L19" i="50"/>
  <c r="L10" i="50"/>
  <c r="F8" i="45" l="1"/>
  <c r="I11" i="58"/>
  <c r="I10" i="58"/>
  <c r="F5" i="45" l="1"/>
  <c r="F7" i="45"/>
  <c r="F6" i="45"/>
  <c r="C3" i="47"/>
  <c r="C13" i="47"/>
  <c r="F9" i="45" l="1"/>
  <c r="D4" i="57" l="1"/>
  <c r="C23" i="47" l="1"/>
  <c r="E4" i="50"/>
  <c r="L4" i="50" s="1"/>
  <c r="L22" i="50" s="1"/>
  <c r="H6" i="58" l="1"/>
  <c r="I6" i="58" s="1"/>
  <c r="C4" i="57"/>
  <c r="D5" i="57" l="1"/>
  <c r="C5" i="57" l="1"/>
  <c r="H7" i="58" l="1"/>
  <c r="I7" i="58" s="1"/>
  <c r="H5" i="58"/>
  <c r="I5" i="58" s="1"/>
  <c r="I13" i="58" l="1"/>
  <c r="C3" i="57" s="1"/>
  <c r="C6" i="57" s="1"/>
  <c r="D3" i="57" l="1"/>
  <c r="D6" i="57" s="1"/>
</calcChain>
</file>

<file path=xl/sharedStrings.xml><?xml version="1.0" encoding="utf-8"?>
<sst xmlns="http://schemas.openxmlformats.org/spreadsheetml/2006/main" count="230" uniqueCount="181">
  <si>
    <t>UN</t>
  </si>
  <si>
    <t>1.0</t>
  </si>
  <si>
    <t>1.1</t>
  </si>
  <si>
    <t>DESCRIÇÃO</t>
  </si>
  <si>
    <t>un</t>
  </si>
  <si>
    <t>2.0</t>
  </si>
  <si>
    <t>2.1</t>
  </si>
  <si>
    <t>2.2</t>
  </si>
  <si>
    <t>QUANT.</t>
  </si>
  <si>
    <t>1.2</t>
  </si>
  <si>
    <t>BASE</t>
  </si>
  <si>
    <t>CUSTO UNITÁRIO (R$)</t>
  </si>
  <si>
    <t>Mão de obra</t>
  </si>
  <si>
    <t>PERCENTUAL</t>
  </si>
  <si>
    <t>A.1</t>
  </si>
  <si>
    <t>A.2</t>
  </si>
  <si>
    <t>A.3</t>
  </si>
  <si>
    <t>A.4</t>
  </si>
  <si>
    <t>A.5</t>
  </si>
  <si>
    <t>A.6</t>
  </si>
  <si>
    <t>A.7</t>
  </si>
  <si>
    <t>A.8</t>
  </si>
  <si>
    <t>SEBRAE</t>
  </si>
  <si>
    <t>INCRA</t>
  </si>
  <si>
    <t>Aviso Prévio Trabalhado</t>
  </si>
  <si>
    <t>13º Salário</t>
  </si>
  <si>
    <t>Aviso Prévio Indenizado</t>
  </si>
  <si>
    <t>Lucro</t>
  </si>
  <si>
    <t>ISS</t>
  </si>
  <si>
    <t>PIS</t>
  </si>
  <si>
    <t>COFINS</t>
  </si>
  <si>
    <t>PERICULOSIDADE 30%</t>
  </si>
  <si>
    <t>CUSTO UNITÁRIO 1 (R$)</t>
  </si>
  <si>
    <t>CUSTO UNITÁRIO 2 (R$)</t>
  </si>
  <si>
    <t>CUSTO UNITÁRIO 3 (R$)</t>
  </si>
  <si>
    <t>CUSTO UNITÁRIO MÉDIO (R$)</t>
  </si>
  <si>
    <t>pc</t>
  </si>
  <si>
    <t>Auxílio transporte</t>
  </si>
  <si>
    <t>Touca de segurança tipo árabe com aba em helanca com fechamento em velco. Ref. Nexus</t>
  </si>
  <si>
    <t>Protetor solar FPS 60 Bombona, frasco de 2 litros.</t>
  </si>
  <si>
    <t>Uniformes</t>
  </si>
  <si>
    <t>EPIs</t>
  </si>
  <si>
    <t>Luva de vinil descartável transparente, pacote com 100 unidades.</t>
  </si>
  <si>
    <t>Capa de chuva amarela com forro. Ref. Safety Delta</t>
  </si>
  <si>
    <t>par</t>
  </si>
  <si>
    <t>cj</t>
  </si>
  <si>
    <t>CUSTO TOTAL MENSAL (R$)</t>
  </si>
  <si>
    <t>4.0</t>
  </si>
  <si>
    <t>4.1</t>
  </si>
  <si>
    <t>5.0</t>
  </si>
  <si>
    <t>5.1</t>
  </si>
  <si>
    <t>5.2</t>
  </si>
  <si>
    <t>5.3</t>
  </si>
  <si>
    <t>5.7</t>
  </si>
  <si>
    <t>5.8</t>
  </si>
  <si>
    <t>INSALUBRIDADE 20%</t>
  </si>
  <si>
    <t>-</t>
  </si>
  <si>
    <t>ITEM</t>
  </si>
  <si>
    <t>CUSTO TOTAL</t>
  </si>
  <si>
    <t>Luvas de braço para proteção solar UV.</t>
  </si>
  <si>
    <t>Salário Educação</t>
  </si>
  <si>
    <t>VALOR TOTAL ANUAL ESTIMADO</t>
  </si>
  <si>
    <t>C.1</t>
  </si>
  <si>
    <t>C.2</t>
  </si>
  <si>
    <t>C.3</t>
  </si>
  <si>
    <t>C.4</t>
  </si>
  <si>
    <t>B.1</t>
  </si>
  <si>
    <t>B.2</t>
  </si>
  <si>
    <t>B.3</t>
  </si>
  <si>
    <t>B.4</t>
  </si>
  <si>
    <t>B.5</t>
  </si>
  <si>
    <t>B.6</t>
  </si>
  <si>
    <t>B.7</t>
  </si>
  <si>
    <t>B.8</t>
  </si>
  <si>
    <t>D.1</t>
  </si>
  <si>
    <t>E.1</t>
  </si>
  <si>
    <t>E.2</t>
  </si>
  <si>
    <t>INSS</t>
  </si>
  <si>
    <t>FGTS</t>
  </si>
  <si>
    <t>SENAI/SENAC</t>
  </si>
  <si>
    <t>SESI/SESC</t>
  </si>
  <si>
    <t>Licença Paternidade</t>
  </si>
  <si>
    <t>Incidência dos encargos do grupo A sobre o grupo B</t>
  </si>
  <si>
    <t>LDI.1</t>
  </si>
  <si>
    <t>LDI.2</t>
  </si>
  <si>
    <t>LDI.3</t>
  </si>
  <si>
    <t>LDI.4</t>
  </si>
  <si>
    <t>LDI.5</t>
  </si>
  <si>
    <t>R.1</t>
  </si>
  <si>
    <t>R.3</t>
  </si>
  <si>
    <t>VALOR TOTAL MENSAL ESTIMADO</t>
  </si>
  <si>
    <t>PERCENTUAL TOTAL DO LDI</t>
  </si>
  <si>
    <t>Salários</t>
  </si>
  <si>
    <t>Benefícios</t>
  </si>
  <si>
    <t>CUSTO UNITÁRIO SEM ENCARGOS(R$)</t>
  </si>
  <si>
    <t>3.0</t>
  </si>
  <si>
    <t>3.1</t>
  </si>
  <si>
    <t>3.2</t>
  </si>
  <si>
    <t>3.3</t>
  </si>
  <si>
    <t>3.4</t>
  </si>
  <si>
    <t>Luva de vaqueta para rapel com proteção especial. Ref. Tec Mater UC0695</t>
  </si>
  <si>
    <t>CUSTOS DIRETOS - EXAMES E SEGURANÇA DO TRABALHO</t>
  </si>
  <si>
    <t>CUSTO TOTAL ANUAL (R$)</t>
  </si>
  <si>
    <t>Exames admissionais obrigatórios (atestado de saúde ocupacional, exame clínico, audiometria, RX digital de tórax, espirometria, eletrocardiograma, glicemia completo, acuidade visual e psicológico)</t>
  </si>
  <si>
    <t>Exames demissionais obrigatórios (atestado de saúde ocupacional, exame clínico, audiometria, RX digital de tórax, espirometria, eletrocardiograma, glicemia completo, acuidade visual e psicológico)</t>
  </si>
  <si>
    <t>Exames periódicos obrigatórios (atestado de saúde ocupacional, exame clínico, audiometria, RX digital de tórax, espirometria, eletrocardiograma, glicemia completo, acuidade visual e psicológico)</t>
  </si>
  <si>
    <t>R.2</t>
  </si>
  <si>
    <t>Mão de obra - Exames e Segurança Trabalho</t>
  </si>
  <si>
    <t>2.3</t>
  </si>
  <si>
    <t>CUSTO UNITÁRIO COM ENCARGOS (R$)</t>
  </si>
  <si>
    <t>2.4</t>
  </si>
  <si>
    <t>Auxílio transporte (desconto Art. 4° da Lei 7.418/85)</t>
  </si>
  <si>
    <t>Auxílio alimentação</t>
  </si>
  <si>
    <t>Seguro de vida em grupo</t>
  </si>
  <si>
    <t>CUSTO ANUAL COM LDI</t>
  </si>
  <si>
    <t>CUSTO MENSAL COM LDI</t>
  </si>
  <si>
    <t>QUANTITATIVO ESTIMADO ANUAL</t>
  </si>
  <si>
    <t>CUSTO TOTAL ESTIMADO ANUAL (R$)</t>
  </si>
  <si>
    <t>Exames e Segurança do Trabalho</t>
  </si>
  <si>
    <t>5.4</t>
  </si>
  <si>
    <t>5.5</t>
  </si>
  <si>
    <t>5.6</t>
  </si>
  <si>
    <t>5.9</t>
  </si>
  <si>
    <t>5.10</t>
  </si>
  <si>
    <t>5.11</t>
  </si>
  <si>
    <t>5.12</t>
  </si>
  <si>
    <t>5.13</t>
  </si>
  <si>
    <t>5.14</t>
  </si>
  <si>
    <t>Par de luvas isolantes de alta tensão 20kV</t>
  </si>
  <si>
    <t>Segurança do Trabalho: Assessorias técnicas, Laudos, Avaliações, Treinamentos, Programas de Controle Médico de Saúde Ocupacional (PCMSO) e de Prevenção de Riscos Ambientais (PPRA) e cursos</t>
  </si>
  <si>
    <t>Seguro contra acidente do trabalho INSS</t>
  </si>
  <si>
    <t>SECONCI</t>
  </si>
  <si>
    <t>A.9</t>
  </si>
  <si>
    <t>Repouso semanal remunerado</t>
  </si>
  <si>
    <t>Feriados</t>
  </si>
  <si>
    <t>Auxílio Enfermidade</t>
  </si>
  <si>
    <t>Auxílio Acidente</t>
  </si>
  <si>
    <t>Licença Maternidade</t>
  </si>
  <si>
    <t>Faltas Justificadas</t>
  </si>
  <si>
    <t>Férias + 1/3</t>
  </si>
  <si>
    <t>B.9</t>
  </si>
  <si>
    <t>Multa por Rescisão do Contrato de Trabalho sem Justa Causo</t>
  </si>
  <si>
    <t>Idenização Adicional</t>
  </si>
  <si>
    <t>Grupo A - ENCARGOS SOCIAIS</t>
  </si>
  <si>
    <t>Grupo B - ENCARGOS TRABALHISTAS</t>
  </si>
  <si>
    <t>Grupo C - ENCARGOS INDENIZATÓRIOS</t>
  </si>
  <si>
    <t>Grupo D - INCIDÊNCIAS CUMULATIVAS</t>
  </si>
  <si>
    <t>Incidência do FGTS sobre o aviso prévio</t>
  </si>
  <si>
    <t>Incidência de multa do FGTS sobre o aviso prévio</t>
  </si>
  <si>
    <t>Administração central</t>
  </si>
  <si>
    <t>Despesas financeiras</t>
  </si>
  <si>
    <t>Seguros + Garantias</t>
  </si>
  <si>
    <t>Riscos</t>
  </si>
  <si>
    <t>LDI.6</t>
  </si>
  <si>
    <t>LDI.7</t>
  </si>
  <si>
    <t>LDI.8</t>
  </si>
  <si>
    <t>LDI.9</t>
  </si>
  <si>
    <t>CPRB</t>
  </si>
  <si>
    <t xml:space="preserve">Conjunto uniforme manutenção predial: conjunto de calça jeans e camisa. </t>
  </si>
  <si>
    <t>Capacete com aba total e jugualar. Ref. MAS CA 365 ou de melhor qualidade.</t>
  </si>
  <si>
    <t>Bota impermeável de PVC com cano médio, antiderrapante. Ref. Vonder ou de melhor qualidade</t>
  </si>
  <si>
    <t>Bota Segurança Ecosafety Bico PVC + Palmilha Anatômica, cor Nobuck Café, CA 40677. Ref. Ecosafety Nobuck ou de melhor qualidade</t>
  </si>
  <si>
    <t>Óculos de segurança escuro com lentes em policarbonato anti-risco e anti-embaçante, com proteção contra raios UVA e UVB e com meia proteção lateral. Ref. CarboGrafite 620487 ou de melhor qualidade</t>
  </si>
  <si>
    <t>Óculos de segurança incolor com lentes em policarbonato anti-impacto, permite o uso de óculos ópticos, com proteção contra raios UVA e UVB e com meia proteção lateral. Ref. CarboGrafite 620493 ou de melhor qualidade</t>
  </si>
  <si>
    <t>Par de luvas reforçada com 7 cm de punho,  tamanhos M, P e G. Ref. Protezza ou de melhor qualidade</t>
  </si>
  <si>
    <t>Protetor auricular tipo concha. Ref. 3M HB004188494 ou de melhor qualidade</t>
  </si>
  <si>
    <t>CUSTOS DIRETOS: EPIS, UNIFORMES E ART</t>
  </si>
  <si>
    <t>ART</t>
  </si>
  <si>
    <t>Anotação de Responsabilidade Técnica - ART de execução</t>
  </si>
  <si>
    <t>1.3</t>
  </si>
  <si>
    <t>Uniformes, EPIs e ART</t>
  </si>
  <si>
    <t>RESUMO GERAL</t>
  </si>
  <si>
    <t>PERCENTUAL TOTAL ESTIMADO DE ENCARGOS SOCIAIS</t>
  </si>
  <si>
    <t>Eletricista - Categoria B (CCT SINDCEL)</t>
  </si>
  <si>
    <t>Engenheiro Eletricista com experiência em automação industrial por CLPs (LEI FEDERAL n° 4950A)</t>
  </si>
  <si>
    <t>Encarregado L.M. com experiência em automação industrial por CLPs (CCT SINDCEL)</t>
  </si>
  <si>
    <t>COMPOSIÇÃO DE ENCARGOS SOCIAIS MENSALISTA (COM DESONERAÇÃO)</t>
  </si>
  <si>
    <t>CUSTOS DIRETOS - MÃO DE OBRA CONFORME CONVENÇÃO COLETIVA E LEI FEDERAL</t>
  </si>
  <si>
    <t>COMPOSIÇÃO DA TAXA DE 
LUCRO E DESPESAS INDIRETAS (LDI) COM DESONERAÇÃO</t>
  </si>
  <si>
    <t>6.0</t>
  </si>
  <si>
    <t>6.1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</si>
</sst>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_(* #,##0.00_);_(* \(#,##0.00\);_(* \-??_);_(@_)"/>
    <numFmt numFmtId="168" formatCode="[$€]#\!#0.00_);[Red]\([$€]#,##0.00\)"/>
    <numFmt numFmtId="169" formatCode="#,##0.00&quot; &quot;;&quot; (&quot;#,##0.00&quot;)&quot;;&quot; -&quot;#&quot; &quot;;@&quot; &quot;"/>
    <numFmt numFmtId="170" formatCode="#,#00"/>
    <numFmt numFmtId="171" formatCode="General_)"/>
    <numFmt numFmtId="172" formatCode="%#,#00"/>
    <numFmt numFmtId="173" formatCode="#.##000"/>
    <numFmt numFmtId="174" formatCode="[$R$-416]&quot; &quot;#,##0.00;[Red]&quot;-&quot;[$R$-416]&quot; &quot;#,##0.00"/>
    <numFmt numFmtId="175" formatCode="#,"/>
    <numFmt numFmtId="176" formatCode="&quot;R$&quot;\ #,##0.00"/>
    <numFmt numFmtId="177" formatCode="0.000%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S Sans Serif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8"/>
      <name val="Times New Roman"/>
      <family val="1"/>
    </font>
    <font>
      <sz val="10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b/>
      <sz val="11"/>
      <color indexed="63"/>
      <name val="Calibri"/>
      <family val="2"/>
    </font>
    <font>
      <b/>
      <i/>
      <u/>
      <sz val="11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62"/>
      <name val="Calibri"/>
      <family val="2"/>
    </font>
    <font>
      <b/>
      <sz val="1"/>
      <color indexed="8"/>
      <name val="Courier"/>
      <family val="3"/>
    </font>
    <font>
      <sz val="11"/>
      <color indexed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72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7" fontId="5" fillId="0" borderId="0" applyFill="0" applyBorder="0" applyAlignment="0" applyProtection="0"/>
    <xf numFmtId="0" fontId="6" fillId="0" borderId="0"/>
    <xf numFmtId="0" fontId="5" fillId="0" borderId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5" fillId="0" borderId="0" applyNumberFormat="0" applyFont="0" applyFill="0" applyBorder="0" applyAlignment="0" applyProtection="0"/>
    <xf numFmtId="0" fontId="5" fillId="0" borderId="0">
      <alignment vertical="top"/>
    </xf>
    <xf numFmtId="9" fontId="5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>
      <alignment vertical="top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0" borderId="0"/>
    <xf numFmtId="0" fontId="12" fillId="5" borderId="0" applyNumberFormat="0" applyBorder="0" applyAlignment="0" applyProtection="0"/>
    <xf numFmtId="0" fontId="13" fillId="22" borderId="2" applyNumberFormat="0" applyAlignment="0" applyProtection="0"/>
    <xf numFmtId="0" fontId="14" fillId="23" borderId="3" applyNumberFormat="0" applyAlignment="0" applyProtection="0"/>
    <xf numFmtId="0" fontId="15" fillId="0" borderId="0">
      <protection locked="0"/>
    </xf>
    <xf numFmtId="0" fontId="8" fillId="0" borderId="0"/>
    <xf numFmtId="168" fontId="16" fillId="0" borderId="0" applyFont="0" applyFill="0" applyBorder="0" applyAlignment="0" applyProtection="0"/>
    <xf numFmtId="0" fontId="9" fillId="0" borderId="0"/>
    <xf numFmtId="169" fontId="17" fillId="0" borderId="0"/>
    <xf numFmtId="0" fontId="18" fillId="0" borderId="0" applyNumberFormat="0" applyFill="0" applyBorder="0" applyAlignment="0" applyProtection="0"/>
    <xf numFmtId="170" fontId="15" fillId="0" borderId="0">
      <protection locked="0"/>
    </xf>
    <xf numFmtId="0" fontId="19" fillId="6" borderId="0" applyNumberFormat="0" applyBorder="0" applyAlignment="0" applyProtection="0"/>
    <xf numFmtId="0" fontId="20" fillId="0" borderId="0">
      <alignment horizontal="center"/>
    </xf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0">
      <alignment horizontal="center" textRotation="9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9" borderId="2" applyNumberFormat="0" applyAlignment="0" applyProtection="0"/>
    <xf numFmtId="0" fontId="26" fillId="0" borderId="7" applyNumberFormat="0" applyFill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7" fillId="24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171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1" fontId="2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9" fillId="25" borderId="8" applyNumberFormat="0" applyFont="0" applyAlignment="0" applyProtection="0"/>
    <xf numFmtId="0" fontId="5" fillId="26" borderId="8" applyNumberFormat="0" applyAlignment="0" applyProtection="0"/>
    <xf numFmtId="0" fontId="29" fillId="22" borderId="9" applyNumberFormat="0" applyAlignment="0" applyProtection="0"/>
    <xf numFmtId="172" fontId="15" fillId="0" borderId="0">
      <protection locked="0"/>
    </xf>
    <xf numFmtId="173" fontId="15" fillId="0" borderId="0">
      <protection locked="0"/>
    </xf>
    <xf numFmtId="0" fontId="30" fillId="0" borderId="0"/>
    <xf numFmtId="174" fontId="3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175" fontId="33" fillId="0" borderId="0">
      <protection locked="0"/>
    </xf>
    <xf numFmtId="175" fontId="33" fillId="0" borderId="0">
      <protection locked="0"/>
    </xf>
    <xf numFmtId="49" fontId="4" fillId="0" borderId="0" applyNumberFormat="0" applyFont="0" applyFill="0" applyBorder="0" applyAlignment="0" applyProtection="0">
      <alignment horizontal="center"/>
    </xf>
    <xf numFmtId="49" fontId="4" fillId="0" borderId="0" applyNumberFormat="0" applyFont="0" applyFill="0" applyBorder="0" applyAlignment="0" applyProtection="0">
      <alignment horizontal="center"/>
    </xf>
    <xf numFmtId="0" fontId="3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35" fillId="0" borderId="0" xfId="0" applyNumberFormat="1" applyFont="1" applyFill="1"/>
    <xf numFmtId="0" fontId="35" fillId="3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/>
    <xf numFmtId="2" fontId="36" fillId="0" borderId="1" xfId="2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36" fillId="0" borderId="1" xfId="2" applyNumberFormat="1" applyFont="1" applyFill="1" applyBorder="1" applyAlignment="1">
      <alignment horizontal="left" vertical="center" wrapText="1"/>
    </xf>
    <xf numFmtId="166" fontId="3" fillId="27" borderId="1" xfId="1" applyNumberFormat="1" applyFont="1" applyFill="1" applyBorder="1" applyAlignment="1">
      <alignment horizontal="center" vertical="center" wrapText="1"/>
    </xf>
    <xf numFmtId="166" fontId="3" fillId="28" borderId="1" xfId="1" applyNumberFormat="1" applyFont="1" applyFill="1" applyBorder="1" applyAlignment="1">
      <alignment horizontal="center" vertical="center" wrapText="1"/>
    </xf>
    <xf numFmtId="166" fontId="3" fillId="29" borderId="1" xfId="1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35" fillId="3" borderId="1" xfId="0" applyFont="1" applyFill="1" applyBorder="1" applyAlignment="1">
      <alignment horizontal="justify" wrapText="1"/>
    </xf>
    <xf numFmtId="166" fontId="3" fillId="3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wrapText="1"/>
    </xf>
    <xf numFmtId="2" fontId="1" fillId="0" borderId="0" xfId="0" applyNumberFormat="1" applyFont="1" applyFill="1"/>
    <xf numFmtId="166" fontId="1" fillId="0" borderId="0" xfId="0" applyNumberFormat="1" applyFont="1" applyFill="1" applyAlignment="1">
      <alignment horizontal="center"/>
    </xf>
    <xf numFmtId="2" fontId="35" fillId="3" borderId="1" xfId="0" applyNumberFormat="1" applyFont="1" applyFill="1" applyBorder="1" applyAlignment="1">
      <alignment horizontal="justify" wrapText="1"/>
    </xf>
    <xf numFmtId="2" fontId="36" fillId="0" borderId="1" xfId="3" applyNumberFormat="1" applyFont="1" applyFill="1" applyBorder="1" applyAlignment="1" applyProtection="1">
      <alignment horizontal="center" vertical="center"/>
    </xf>
    <xf numFmtId="2" fontId="36" fillId="2" borderId="1" xfId="2" applyNumberFormat="1" applyFont="1" applyFill="1" applyBorder="1" applyAlignment="1">
      <alignment horizontal="left" vertical="center" wrapText="1"/>
    </xf>
    <xf numFmtId="166" fontId="3" fillId="3" borderId="1" xfId="2" applyNumberFormat="1" applyFont="1" applyFill="1" applyBorder="1" applyAlignment="1">
      <alignment horizontal="center" vertical="center"/>
    </xf>
    <xf numFmtId="0" fontId="3" fillId="0" borderId="14" xfId="2" applyNumberFormat="1" applyFont="1" applyFill="1" applyBorder="1" applyAlignment="1">
      <alignment horizontal="center" vertical="center"/>
    </xf>
    <xf numFmtId="10" fontId="36" fillId="0" borderId="15" xfId="271" applyNumberFormat="1" applyFont="1" applyFill="1" applyBorder="1" applyAlignment="1" applyProtection="1">
      <alignment horizontal="center" vertical="center"/>
    </xf>
    <xf numFmtId="10" fontId="3" fillId="3" borderId="18" xfId="271" applyNumberFormat="1" applyFont="1" applyFill="1" applyBorder="1" applyAlignment="1">
      <alignment horizontal="center" vertical="center"/>
    </xf>
    <xf numFmtId="0" fontId="35" fillId="3" borderId="14" xfId="0" applyNumberFormat="1" applyFont="1" applyFill="1" applyBorder="1" applyAlignment="1">
      <alignment horizontal="center" vertical="center" wrapText="1"/>
    </xf>
    <xf numFmtId="0" fontId="3" fillId="0" borderId="14" xfId="2" applyNumberFormat="1" applyFont="1" applyFill="1" applyBorder="1" applyAlignment="1">
      <alignment horizontal="center" vertical="center" wrapText="1"/>
    </xf>
    <xf numFmtId="0" fontId="3" fillId="2" borderId="14" xfId="2" applyNumberFormat="1" applyFont="1" applyFill="1" applyBorder="1" applyAlignment="1">
      <alignment horizontal="center" vertical="center" wrapText="1"/>
    </xf>
    <xf numFmtId="177" fontId="3" fillId="3" borderId="15" xfId="271" applyNumberFormat="1" applyFont="1" applyFill="1" applyBorder="1" applyAlignment="1">
      <alignment horizontal="center" vertical="center" wrapText="1"/>
    </xf>
    <xf numFmtId="177" fontId="1" fillId="0" borderId="0" xfId="271" applyNumberFormat="1" applyFont="1" applyFill="1" applyAlignment="1">
      <alignment horizontal="center" vertical="center"/>
    </xf>
    <xf numFmtId="0" fontId="36" fillId="0" borderId="14" xfId="2" applyNumberFormat="1" applyFont="1" applyFill="1" applyBorder="1" applyAlignment="1">
      <alignment horizontal="center" vertical="center"/>
    </xf>
    <xf numFmtId="166" fontId="3" fillId="3" borderId="15" xfId="1" applyNumberFormat="1" applyFont="1" applyFill="1" applyBorder="1" applyAlignment="1" applyProtection="1">
      <alignment horizontal="center" vertical="center"/>
    </xf>
    <xf numFmtId="0" fontId="3" fillId="0" borderId="21" xfId="2" applyNumberFormat="1" applyFont="1" applyFill="1" applyBorder="1" applyAlignment="1">
      <alignment horizontal="center" vertical="center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7" fillId="32" borderId="14" xfId="2" applyFont="1" applyFill="1" applyBorder="1" applyAlignment="1">
      <alignment horizontal="center" vertical="center" wrapText="1"/>
    </xf>
    <xf numFmtId="2" fontId="36" fillId="0" borderId="22" xfId="2" applyNumberFormat="1" applyFont="1" applyFill="1" applyBorder="1" applyAlignment="1">
      <alignment horizontal="left" vertical="center" wrapText="1"/>
    </xf>
    <xf numFmtId="2" fontId="36" fillId="0" borderId="22" xfId="2" applyNumberFormat="1" applyFont="1" applyFill="1" applyBorder="1" applyAlignment="1">
      <alignment horizontal="center" vertical="center"/>
    </xf>
    <xf numFmtId="2" fontId="36" fillId="0" borderId="22" xfId="3" applyNumberFormat="1" applyFont="1" applyFill="1" applyBorder="1" applyAlignment="1" applyProtection="1">
      <alignment horizontal="center" vertical="center"/>
    </xf>
    <xf numFmtId="166" fontId="37" fillId="31" borderId="1" xfId="1" applyNumberFormat="1" applyFont="1" applyFill="1" applyBorder="1" applyAlignment="1">
      <alignment horizontal="center" vertical="center" wrapText="1"/>
    </xf>
    <xf numFmtId="0" fontId="37" fillId="34" borderId="14" xfId="2" applyNumberFormat="1" applyFont="1" applyFill="1" applyBorder="1" applyAlignment="1">
      <alignment horizontal="center" vertical="center"/>
    </xf>
    <xf numFmtId="2" fontId="39" fillId="34" borderId="1" xfId="2" applyNumberFormat="1" applyFont="1" applyFill="1" applyBorder="1" applyAlignment="1">
      <alignment horizontal="left" vertical="center" wrapText="1"/>
    </xf>
    <xf numFmtId="0" fontId="37" fillId="32" borderId="1" xfId="2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30" borderId="0" xfId="0" applyFont="1" applyFill="1"/>
    <xf numFmtId="0" fontId="1" fillId="0" borderId="0" xfId="0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center"/>
    </xf>
    <xf numFmtId="176" fontId="39" fillId="33" borderId="1" xfId="271" applyNumberFormat="1" applyFont="1" applyFill="1" applyBorder="1" applyAlignment="1" applyProtection="1">
      <alignment horizontal="right" vertical="center"/>
    </xf>
    <xf numFmtId="176" fontId="36" fillId="0" borderId="1" xfId="1" applyNumberFormat="1" applyFont="1" applyFill="1" applyBorder="1" applyAlignment="1" applyProtection="1">
      <alignment horizontal="right" vertical="center"/>
    </xf>
    <xf numFmtId="176" fontId="36" fillId="0" borderId="15" xfId="1" applyNumberFormat="1" applyFont="1" applyFill="1" applyBorder="1" applyAlignment="1" applyProtection="1">
      <alignment horizontal="right" vertical="center"/>
    </xf>
    <xf numFmtId="176" fontId="36" fillId="0" borderId="1" xfId="1" applyNumberFormat="1" applyFont="1" applyFill="1" applyBorder="1" applyAlignment="1" applyProtection="1">
      <alignment horizontal="center" vertical="center"/>
    </xf>
    <xf numFmtId="176" fontId="3" fillId="3" borderId="1" xfId="1" applyNumberFormat="1" applyFont="1" applyFill="1" applyBorder="1" applyAlignment="1" applyProtection="1">
      <alignment horizontal="center" vertical="center"/>
    </xf>
    <xf numFmtId="176" fontId="3" fillId="3" borderId="15" xfId="1" applyNumberFormat="1" applyFont="1" applyFill="1" applyBorder="1" applyAlignment="1" applyProtection="1">
      <alignment horizontal="center" vertical="center"/>
    </xf>
    <xf numFmtId="176" fontId="36" fillId="0" borderId="22" xfId="1" applyNumberFormat="1" applyFont="1" applyFill="1" applyBorder="1" applyAlignment="1" applyProtection="1">
      <alignment horizontal="center" vertical="center"/>
    </xf>
    <xf numFmtId="176" fontId="36" fillId="0" borderId="22" xfId="1" applyNumberFormat="1" applyFont="1" applyFill="1" applyBorder="1" applyAlignment="1" applyProtection="1">
      <alignment horizontal="right" vertical="center"/>
    </xf>
    <xf numFmtId="176" fontId="36" fillId="0" borderId="23" xfId="1" applyNumberFormat="1" applyFont="1" applyFill="1" applyBorder="1" applyAlignment="1" applyProtection="1">
      <alignment horizontal="right" vertical="center"/>
    </xf>
    <xf numFmtId="176" fontId="41" fillId="0" borderId="23" xfId="1" applyNumberFormat="1" applyFont="1" applyFill="1" applyBorder="1" applyAlignment="1" applyProtection="1">
      <alignment horizontal="right" vertical="center"/>
    </xf>
    <xf numFmtId="176" fontId="3" fillId="3" borderId="18" xfId="1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 applyProtection="1">
      <alignment horizontal="right" vertical="center"/>
    </xf>
    <xf numFmtId="176" fontId="35" fillId="3" borderId="1" xfId="0" applyNumberFormat="1" applyFont="1" applyFill="1" applyBorder="1" applyAlignment="1">
      <alignment horizontal="right" vertical="center" wrapText="1"/>
    </xf>
    <xf numFmtId="0" fontId="3" fillId="3" borderId="1" xfId="2" applyFont="1" applyFill="1" applyBorder="1" applyAlignment="1">
      <alignment horizontal="center" vertical="center" wrapText="1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7" fillId="31" borderId="15" xfId="1" applyNumberFormat="1" applyFont="1" applyFill="1" applyBorder="1" applyAlignment="1">
      <alignment horizontal="center" vertical="center" wrapText="1"/>
    </xf>
    <xf numFmtId="176" fontId="39" fillId="33" borderId="15" xfId="271" applyNumberFormat="1" applyFont="1" applyFill="1" applyBorder="1" applyAlignment="1" applyProtection="1">
      <alignment horizontal="right" vertical="center"/>
    </xf>
    <xf numFmtId="176" fontId="37" fillId="31" borderId="17" xfId="271" applyNumberFormat="1" applyFont="1" applyFill="1" applyBorder="1" applyAlignment="1">
      <alignment horizontal="right" vertical="center"/>
    </xf>
    <xf numFmtId="176" fontId="37" fillId="31" borderId="18" xfId="271" applyNumberFormat="1" applyFont="1" applyFill="1" applyBorder="1" applyAlignment="1">
      <alignment horizontal="right" vertical="center"/>
    </xf>
    <xf numFmtId="166" fontId="35" fillId="3" borderId="15" xfId="0" applyNumberFormat="1" applyFont="1" applyFill="1" applyBorder="1" applyAlignment="1">
      <alignment horizontal="justify" wrapText="1"/>
    </xf>
    <xf numFmtId="176" fontId="35" fillId="3" borderId="15" xfId="0" applyNumberFormat="1" applyFont="1" applyFill="1" applyBorder="1" applyAlignment="1">
      <alignment horizontal="right" vertical="center" wrapText="1"/>
    </xf>
    <xf numFmtId="176" fontId="37" fillId="3" borderId="18" xfId="1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/>
    <xf numFmtId="0" fontId="0" fillId="0" borderId="0" xfId="0" applyFont="1" applyFill="1" applyAlignment="1">
      <alignment wrapText="1"/>
    </xf>
    <xf numFmtId="10" fontId="1" fillId="0" borderId="0" xfId="0" applyNumberFormat="1" applyFont="1" applyFill="1" applyAlignment="1">
      <alignment horizontal="center" wrapText="1"/>
    </xf>
    <xf numFmtId="176" fontId="42" fillId="0" borderId="1" xfId="1" applyNumberFormat="1" applyFont="1" applyFill="1" applyBorder="1" applyAlignment="1" applyProtection="1">
      <alignment horizontal="right" vertical="center"/>
    </xf>
    <xf numFmtId="10" fontId="35" fillId="3" borderId="15" xfId="271" applyNumberFormat="1" applyFont="1" applyFill="1" applyBorder="1" applyAlignment="1">
      <alignment horizontal="center" vertical="center" wrapText="1"/>
    </xf>
    <xf numFmtId="10" fontId="36" fillId="0" borderId="15" xfId="271" applyNumberFormat="1" applyFont="1" applyFill="1" applyBorder="1" applyAlignment="1" applyProtection="1">
      <alignment horizontal="center" vertical="center" wrapText="1"/>
    </xf>
    <xf numFmtId="10" fontId="36" fillId="2" borderId="15" xfId="271" applyNumberFormat="1" applyFont="1" applyFill="1" applyBorder="1" applyAlignment="1" applyProtection="1">
      <alignment horizontal="center" vertical="center" wrapText="1"/>
    </xf>
    <xf numFmtId="166" fontId="3" fillId="35" borderId="1" xfId="1" applyNumberFormat="1" applyFont="1" applyFill="1" applyBorder="1" applyAlignment="1">
      <alignment horizontal="center" vertical="center" wrapText="1"/>
    </xf>
    <xf numFmtId="166" fontId="3" fillId="36" borderId="1" xfId="1" applyNumberFormat="1" applyFont="1" applyFill="1" applyBorder="1" applyAlignment="1">
      <alignment horizontal="center" vertical="center" wrapText="1"/>
    </xf>
    <xf numFmtId="176" fontId="36" fillId="0" borderId="1" xfId="3" applyNumberFormat="1" applyFont="1" applyFill="1" applyBorder="1" applyAlignment="1" applyProtection="1">
      <alignment horizontal="center" vertical="center"/>
    </xf>
    <xf numFmtId="166" fontId="37" fillId="32" borderId="16" xfId="1" applyFont="1" applyFill="1" applyBorder="1" applyAlignment="1">
      <alignment horizontal="center" vertical="center"/>
    </xf>
    <xf numFmtId="166" fontId="37" fillId="32" borderId="17" xfId="1" applyFont="1" applyFill="1" applyBorder="1" applyAlignment="1">
      <alignment horizontal="center" vertical="center"/>
    </xf>
    <xf numFmtId="0" fontId="38" fillId="32" borderId="11" xfId="2" applyFont="1" applyFill="1" applyBorder="1" applyAlignment="1">
      <alignment horizontal="center" vertical="center" wrapText="1"/>
    </xf>
    <xf numFmtId="0" fontId="38" fillId="32" borderId="12" xfId="2" applyFont="1" applyFill="1" applyBorder="1" applyAlignment="1">
      <alignment horizontal="center" vertical="center" wrapText="1"/>
    </xf>
    <xf numFmtId="0" fontId="38" fillId="32" borderId="13" xfId="2" applyFont="1" applyFill="1" applyBorder="1" applyAlignment="1">
      <alignment horizontal="center" vertical="center" wrapText="1"/>
    </xf>
    <xf numFmtId="0" fontId="40" fillId="3" borderId="11" xfId="2" applyFont="1" applyFill="1" applyBorder="1" applyAlignment="1">
      <alignment horizontal="center" vertical="center" wrapText="1"/>
    </xf>
    <xf numFmtId="0" fontId="40" fillId="3" borderId="12" xfId="2" applyFont="1" applyFill="1" applyBorder="1" applyAlignment="1">
      <alignment horizontal="center" vertical="center" wrapText="1"/>
    </xf>
    <xf numFmtId="0" fontId="40" fillId="3" borderId="13" xfId="2" applyFont="1" applyFill="1" applyBorder="1" applyAlignment="1">
      <alignment horizontal="center" vertical="center" wrapText="1"/>
    </xf>
    <xf numFmtId="0" fontId="3" fillId="3" borderId="14" xfId="2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166" fontId="3" fillId="3" borderId="16" xfId="1" applyFont="1" applyFill="1" applyBorder="1" applyAlignment="1">
      <alignment horizontal="center" vertical="center"/>
    </xf>
    <xf numFmtId="166" fontId="3" fillId="3" borderId="17" xfId="1" applyFont="1" applyFill="1" applyBorder="1" applyAlignment="1">
      <alignment horizontal="center" vertical="center"/>
    </xf>
    <xf numFmtId="2" fontId="3" fillId="3" borderId="1" xfId="2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6" fontId="3" fillId="3" borderId="1" xfId="2" applyNumberFormat="1" applyFont="1" applyFill="1" applyBorder="1" applyAlignment="1">
      <alignment horizontal="center" vertical="center" wrapText="1"/>
    </xf>
    <xf numFmtId="166" fontId="3" fillId="3" borderId="15" xfId="1" applyNumberFormat="1" applyFont="1" applyFill="1" applyBorder="1" applyAlignment="1">
      <alignment horizontal="center" vertical="center" wrapText="1"/>
    </xf>
    <xf numFmtId="166" fontId="37" fillId="3" borderId="16" xfId="1" applyFont="1" applyFill="1" applyBorder="1" applyAlignment="1">
      <alignment horizontal="center" vertical="center"/>
    </xf>
    <xf numFmtId="166" fontId="37" fillId="3" borderId="17" xfId="1" applyFont="1" applyFill="1" applyBorder="1" applyAlignment="1">
      <alignment horizontal="center" vertical="center"/>
    </xf>
    <xf numFmtId="0" fontId="40" fillId="3" borderId="19" xfId="2" applyFont="1" applyFill="1" applyBorder="1" applyAlignment="1">
      <alignment horizontal="center" vertical="center" wrapText="1"/>
    </xf>
    <xf numFmtId="0" fontId="40" fillId="3" borderId="20" xfId="2" applyFont="1" applyFill="1" applyBorder="1" applyAlignment="1">
      <alignment horizontal="center" vertical="center" wrapText="1"/>
    </xf>
    <xf numFmtId="0" fontId="40" fillId="3" borderId="24" xfId="2" applyFont="1" applyFill="1" applyBorder="1" applyAlignment="1">
      <alignment horizontal="center" vertical="center" wrapText="1"/>
    </xf>
  </cellXfs>
  <cellStyles count="272">
    <cellStyle name="_1  Academia de Policia Memoria" xfId="12" xr:uid="{00000000-0005-0000-0000-000000000000}"/>
    <cellStyle name="_1  Academia de Policia Memoria_Administração  LIDERTEX" xfId="13" xr:uid="{00000000-0005-0000-0000-000001000000}"/>
    <cellStyle name="_1  Academia de Policia Memoria_Administração  LIDERTEX_Dúvidas CANAÃ ORÇAMENTO" xfId="14" xr:uid="{00000000-0005-0000-0000-000002000000}"/>
    <cellStyle name="_1  Academia de Policia Memoria_Administração  LIDERTEX_Dúvidas SENAI 2" xfId="15" xr:uid="{00000000-0005-0000-0000-000003000000}"/>
    <cellStyle name="_1  Academia de Policia Memoria_Administração  LIDERTEX_Dúvidas SENAI CANAÃ (1)" xfId="16" xr:uid="{00000000-0005-0000-0000-000004000000}"/>
    <cellStyle name="_1  Academia de Policia Memoria_Administração  LIDERTEX_Dúvidas SENAI CANAÃ (3)" xfId="17" xr:uid="{00000000-0005-0000-0000-000005000000}"/>
    <cellStyle name="_1  Academia de Policia Memoria_Concreto Blocos 1,2 e 3 Cachoeira Grande" xfId="18" xr:uid="{00000000-0005-0000-0000-000006000000}"/>
    <cellStyle name="_1  Academia de Policia Memoria_Dúvidas CANAÃ ORÇAMENTO" xfId="19" xr:uid="{00000000-0005-0000-0000-000007000000}"/>
    <cellStyle name="_1  Academia de Policia Memoria_Dúvidas SENAI 2" xfId="20" xr:uid="{00000000-0005-0000-0000-000008000000}"/>
    <cellStyle name="_1  Academia de Policia Memoria_Dúvidas SENAI CANAÃ (1)" xfId="21" xr:uid="{00000000-0005-0000-0000-000009000000}"/>
    <cellStyle name="_1  Academia de Policia Memoria_Dúvidas SENAI CANAÃ (3)" xfId="22" xr:uid="{00000000-0005-0000-0000-00000A000000}"/>
    <cellStyle name="_1  Academia de Policia Memoria_Galpão  LIDERTEX memória" xfId="23" xr:uid="{00000000-0005-0000-0000-00000B000000}"/>
    <cellStyle name="_1  Academia de Policia Memoria_Galpão  LIDERTEX memória_Dúvidas CANAÃ ORÇAMENTO" xfId="24" xr:uid="{00000000-0005-0000-0000-00000C000000}"/>
    <cellStyle name="_1  Academia de Policia Memoria_Galpão  LIDERTEX memória_Dúvidas SENAI 2" xfId="25" xr:uid="{00000000-0005-0000-0000-00000D000000}"/>
    <cellStyle name="_1  Academia de Policia Memoria_Galpão  LIDERTEX memória_Dúvidas SENAI CANAÃ (1)" xfId="26" xr:uid="{00000000-0005-0000-0000-00000E000000}"/>
    <cellStyle name="_1  Academia de Policia Memoria_Galpão  LIDERTEX memória_Dúvidas SENAI CANAÃ (3)" xfId="27" xr:uid="{00000000-0005-0000-0000-00000F000000}"/>
    <cellStyle name="_1  Academia de Policia Memoria_Guarita LIDERTEX" xfId="28" xr:uid="{00000000-0005-0000-0000-000010000000}"/>
    <cellStyle name="_1  Academia de Policia Memoria_Guarita LIDERTEX_Dúvidas CANAÃ ORÇAMENTO" xfId="29" xr:uid="{00000000-0005-0000-0000-000011000000}"/>
    <cellStyle name="_1  Academia de Policia Memoria_Guarita LIDERTEX_Dúvidas SENAI 2" xfId="30" xr:uid="{00000000-0005-0000-0000-000012000000}"/>
    <cellStyle name="_1  Academia de Policia Memoria_Guarita LIDERTEX_Dúvidas SENAI CANAÃ (1)" xfId="31" xr:uid="{00000000-0005-0000-0000-000013000000}"/>
    <cellStyle name="_1  Academia de Policia Memoria_Guarita LIDERTEX_Dúvidas SENAI CANAÃ (3)" xfId="32" xr:uid="{00000000-0005-0000-0000-000014000000}"/>
    <cellStyle name="_1  Academia de Policia Memoria_LIDERTEX - ORÇAMENTO E CRONOGRAMA" xfId="33" xr:uid="{00000000-0005-0000-0000-000015000000}"/>
    <cellStyle name="_1  Academia de Policia Memoria_PQ TECNOLÓGICO_ADITIVO N.01_ENGEBRAS_(Comentado pela Engª Mirtes)" xfId="34" xr:uid="{00000000-0005-0000-0000-000016000000}"/>
    <cellStyle name="_1  Academia de Policia Memoria_Refeitório  LIDERTEX" xfId="35" xr:uid="{00000000-0005-0000-0000-000017000000}"/>
    <cellStyle name="_1  Academia de Policia Memoria_Refeitório  LIDERTEX_Dúvidas CANAÃ ORÇAMENTO" xfId="36" xr:uid="{00000000-0005-0000-0000-000018000000}"/>
    <cellStyle name="_1  Academia de Policia Memoria_Refeitório  LIDERTEX_Dúvidas SENAI 2" xfId="37" xr:uid="{00000000-0005-0000-0000-000019000000}"/>
    <cellStyle name="_1  Academia de Policia Memoria_Refeitório  LIDERTEX_Dúvidas SENAI CANAÃ (1)" xfId="38" xr:uid="{00000000-0005-0000-0000-00001A000000}"/>
    <cellStyle name="_1  Academia de Policia Memoria_Refeitório  LIDERTEX_Dúvidas SENAI CANAÃ (3)" xfId="39" xr:uid="{00000000-0005-0000-0000-00001B000000}"/>
    <cellStyle name="_Centro Comunitário de Buenolândia MEMORIA DE ALVENARIA" xfId="40" xr:uid="{00000000-0005-0000-0000-00001C000000}"/>
    <cellStyle name="_Flex Memoria" xfId="41" xr:uid="{00000000-0005-0000-0000-00001D000000}"/>
    <cellStyle name="_Flex Memoria_Administração  LIDERTEX" xfId="42" xr:uid="{00000000-0005-0000-0000-00001E000000}"/>
    <cellStyle name="_Flex Memoria_Administração  LIDERTEX_Dúvidas CANAÃ ORÇAMENTO" xfId="43" xr:uid="{00000000-0005-0000-0000-00001F000000}"/>
    <cellStyle name="_Flex Memoria_Administração  LIDERTEX_Dúvidas SENAI 2" xfId="44" xr:uid="{00000000-0005-0000-0000-000020000000}"/>
    <cellStyle name="_Flex Memoria_Administração  LIDERTEX_Dúvidas SENAI CANAÃ (1)" xfId="45" xr:uid="{00000000-0005-0000-0000-000021000000}"/>
    <cellStyle name="_Flex Memoria_Administração  LIDERTEX_Dúvidas SENAI CANAÃ (3)" xfId="46" xr:uid="{00000000-0005-0000-0000-000022000000}"/>
    <cellStyle name="_Flex Memoria_Concreto Blocos 1,2 e 3 Cachoeira Grande" xfId="47" xr:uid="{00000000-0005-0000-0000-000023000000}"/>
    <cellStyle name="_Flex Memoria_Dúvidas CANAÃ ORÇAMENTO" xfId="48" xr:uid="{00000000-0005-0000-0000-000024000000}"/>
    <cellStyle name="_Flex Memoria_Dúvidas SENAI 2" xfId="49" xr:uid="{00000000-0005-0000-0000-000025000000}"/>
    <cellStyle name="_Flex Memoria_Dúvidas SENAI CANAÃ (1)" xfId="50" xr:uid="{00000000-0005-0000-0000-000026000000}"/>
    <cellStyle name="_Flex Memoria_Dúvidas SENAI CANAÃ (3)" xfId="51" xr:uid="{00000000-0005-0000-0000-000027000000}"/>
    <cellStyle name="_Flex Memoria_Galpão  LIDERTEX memória" xfId="52" xr:uid="{00000000-0005-0000-0000-000028000000}"/>
    <cellStyle name="_Flex Memoria_Galpão  LIDERTEX memória_Dúvidas CANAÃ ORÇAMENTO" xfId="53" xr:uid="{00000000-0005-0000-0000-000029000000}"/>
    <cellStyle name="_Flex Memoria_Galpão  LIDERTEX memória_Dúvidas SENAI 2" xfId="54" xr:uid="{00000000-0005-0000-0000-00002A000000}"/>
    <cellStyle name="_Flex Memoria_Galpão  LIDERTEX memória_Dúvidas SENAI CANAÃ (1)" xfId="55" xr:uid="{00000000-0005-0000-0000-00002B000000}"/>
    <cellStyle name="_Flex Memoria_Galpão  LIDERTEX memória_Dúvidas SENAI CANAÃ (3)" xfId="56" xr:uid="{00000000-0005-0000-0000-00002C000000}"/>
    <cellStyle name="_Flex Memoria_Guarita LIDERTEX" xfId="57" xr:uid="{00000000-0005-0000-0000-00002D000000}"/>
    <cellStyle name="_Flex Memoria_Guarita LIDERTEX_Dúvidas CANAÃ ORÇAMENTO" xfId="58" xr:uid="{00000000-0005-0000-0000-00002E000000}"/>
    <cellStyle name="_Flex Memoria_Guarita LIDERTEX_Dúvidas SENAI 2" xfId="59" xr:uid="{00000000-0005-0000-0000-00002F000000}"/>
    <cellStyle name="_Flex Memoria_Guarita LIDERTEX_Dúvidas SENAI CANAÃ (1)" xfId="60" xr:uid="{00000000-0005-0000-0000-000030000000}"/>
    <cellStyle name="_Flex Memoria_Guarita LIDERTEX_Dúvidas SENAI CANAÃ (3)" xfId="61" xr:uid="{00000000-0005-0000-0000-000031000000}"/>
    <cellStyle name="_Flex Memoria_LIDERTEX - ORÇAMENTO E CRONOGRAMA" xfId="62" xr:uid="{00000000-0005-0000-0000-000032000000}"/>
    <cellStyle name="_Flex Memoria_PQ TECNOLÓGICO_ADITIVO N.01_ENGEBRAS_(Comentado pela Engª Mirtes)" xfId="63" xr:uid="{00000000-0005-0000-0000-000033000000}"/>
    <cellStyle name="_Flex Memoria_Refeitório  LIDERTEX" xfId="64" xr:uid="{00000000-0005-0000-0000-000034000000}"/>
    <cellStyle name="_Flex Memoria_Refeitório  LIDERTEX_Dúvidas CANAÃ ORÇAMENTO" xfId="65" xr:uid="{00000000-0005-0000-0000-000035000000}"/>
    <cellStyle name="_Flex Memoria_Refeitório  LIDERTEX_Dúvidas SENAI 2" xfId="66" xr:uid="{00000000-0005-0000-0000-000036000000}"/>
    <cellStyle name="_Flex Memoria_Refeitório  LIDERTEX_Dúvidas SENAI CANAÃ (1)" xfId="67" xr:uid="{00000000-0005-0000-0000-000037000000}"/>
    <cellStyle name="_Flex Memoria_Refeitório  LIDERTEX_Dúvidas SENAI CANAÃ (3)" xfId="68" xr:uid="{00000000-0005-0000-0000-000038000000}"/>
    <cellStyle name="_Hotel Canoas" xfId="69" xr:uid="{00000000-0005-0000-0000-000039000000}"/>
    <cellStyle name="_Planilha alvenaria SALÃO DE EVENTOS BALNEÁRIO CACHOEIRA GRANDE" xfId="70" xr:uid="{00000000-0005-0000-0000-00003A000000}"/>
    <cellStyle name="_Planilha para levantamento de alvenaria" xfId="71" xr:uid="{00000000-0005-0000-0000-00003B000000}"/>
    <cellStyle name="_Planilha para levantamento de revestimento" xfId="72" xr:uid="{00000000-0005-0000-0000-00003C000000}"/>
    <cellStyle name="_Planilha Revestimentos SALÃO DE EVENTOS BALNEÁRIO CACHOEIRA GRANDE" xfId="73" xr:uid="{00000000-0005-0000-0000-00003D000000}"/>
    <cellStyle name="_PLANILHAS  VESTIÁRIOS CACHOEIRA GRANDE" xfId="74" xr:uid="{00000000-0005-0000-0000-00003E000000}"/>
    <cellStyle name="_PLANILHAS GUARITA.PORTARIA BALNEÁRIO CACHOEIRA GRANDE" xfId="75" xr:uid="{00000000-0005-0000-0000-00003F000000}"/>
    <cellStyle name="_SENAC Caldas Novas Memoria" xfId="76" xr:uid="{00000000-0005-0000-0000-000040000000}"/>
    <cellStyle name="20% - Accent1" xfId="77" xr:uid="{00000000-0005-0000-0000-000041000000}"/>
    <cellStyle name="20% - Accent2" xfId="78" xr:uid="{00000000-0005-0000-0000-000042000000}"/>
    <cellStyle name="20% - Accent3" xfId="79" xr:uid="{00000000-0005-0000-0000-000043000000}"/>
    <cellStyle name="20% - Accent4" xfId="80" xr:uid="{00000000-0005-0000-0000-000044000000}"/>
    <cellStyle name="20% - Accent5" xfId="81" xr:uid="{00000000-0005-0000-0000-000045000000}"/>
    <cellStyle name="20% - Accent6" xfId="82" xr:uid="{00000000-0005-0000-0000-000046000000}"/>
    <cellStyle name="40% - Accent1" xfId="83" xr:uid="{00000000-0005-0000-0000-000047000000}"/>
    <cellStyle name="40% - Accent2" xfId="84" xr:uid="{00000000-0005-0000-0000-000048000000}"/>
    <cellStyle name="40% - Accent3" xfId="85" xr:uid="{00000000-0005-0000-0000-000049000000}"/>
    <cellStyle name="40% - Accent4" xfId="86" xr:uid="{00000000-0005-0000-0000-00004A000000}"/>
    <cellStyle name="40% - Accent5" xfId="87" xr:uid="{00000000-0005-0000-0000-00004B000000}"/>
    <cellStyle name="40% - Accent6" xfId="88" xr:uid="{00000000-0005-0000-0000-00004C000000}"/>
    <cellStyle name="60% - Accent1" xfId="89" xr:uid="{00000000-0005-0000-0000-00004D000000}"/>
    <cellStyle name="60% - Accent2" xfId="90" xr:uid="{00000000-0005-0000-0000-00004E000000}"/>
    <cellStyle name="60% - Accent3" xfId="91" xr:uid="{00000000-0005-0000-0000-00004F000000}"/>
    <cellStyle name="60% - Accent4" xfId="92" xr:uid="{00000000-0005-0000-0000-000050000000}"/>
    <cellStyle name="60% - Accent5" xfId="93" xr:uid="{00000000-0005-0000-0000-000051000000}"/>
    <cellStyle name="60% - Accent6" xfId="94" xr:uid="{00000000-0005-0000-0000-000052000000}"/>
    <cellStyle name="Accent1" xfId="95" xr:uid="{00000000-0005-0000-0000-000053000000}"/>
    <cellStyle name="Accent2" xfId="96" xr:uid="{00000000-0005-0000-0000-000054000000}"/>
    <cellStyle name="Accent3" xfId="97" xr:uid="{00000000-0005-0000-0000-000055000000}"/>
    <cellStyle name="Accent4" xfId="98" xr:uid="{00000000-0005-0000-0000-000056000000}"/>
    <cellStyle name="Accent5" xfId="99" xr:uid="{00000000-0005-0000-0000-000057000000}"/>
    <cellStyle name="Accent6" xfId="100" xr:uid="{00000000-0005-0000-0000-000058000000}"/>
    <cellStyle name="arrafo de 5" xfId="101" xr:uid="{00000000-0005-0000-0000-000059000000}"/>
    <cellStyle name="Bad" xfId="102" xr:uid="{00000000-0005-0000-0000-00005A000000}"/>
    <cellStyle name="Calculation" xfId="103" xr:uid="{00000000-0005-0000-0000-00005B000000}"/>
    <cellStyle name="Check Cell" xfId="104" xr:uid="{00000000-0005-0000-0000-00005C000000}"/>
    <cellStyle name="Data" xfId="105" xr:uid="{00000000-0005-0000-0000-00005D000000}"/>
    <cellStyle name="Estilo 1" xfId="106" xr:uid="{00000000-0005-0000-0000-00005E000000}"/>
    <cellStyle name="Euro" xfId="107" xr:uid="{00000000-0005-0000-0000-00005F000000}"/>
    <cellStyle name="Excel Built-in Normal" xfId="108" xr:uid="{00000000-0005-0000-0000-000060000000}"/>
    <cellStyle name="Excel_BuiltIn_Comma" xfId="109" xr:uid="{00000000-0005-0000-0000-000061000000}"/>
    <cellStyle name="Explanatory Text" xfId="110" xr:uid="{00000000-0005-0000-0000-000062000000}"/>
    <cellStyle name="Fixo" xfId="111" xr:uid="{00000000-0005-0000-0000-000063000000}"/>
    <cellStyle name="Good" xfId="112" xr:uid="{00000000-0005-0000-0000-000064000000}"/>
    <cellStyle name="Heading" xfId="113" xr:uid="{00000000-0005-0000-0000-000065000000}"/>
    <cellStyle name="Heading 1" xfId="114" xr:uid="{00000000-0005-0000-0000-000066000000}"/>
    <cellStyle name="Heading 2" xfId="115" xr:uid="{00000000-0005-0000-0000-000067000000}"/>
    <cellStyle name="Heading 3" xfId="116" xr:uid="{00000000-0005-0000-0000-000068000000}"/>
    <cellStyle name="Heading 4" xfId="117" xr:uid="{00000000-0005-0000-0000-000069000000}"/>
    <cellStyle name="Heading1" xfId="118" xr:uid="{00000000-0005-0000-0000-00006A000000}"/>
    <cellStyle name="Hyperlink 2" xfId="119" xr:uid="{00000000-0005-0000-0000-00006B000000}"/>
    <cellStyle name="Input" xfId="120" xr:uid="{00000000-0005-0000-0000-00006C000000}"/>
    <cellStyle name="Linked Cell" xfId="121" xr:uid="{00000000-0005-0000-0000-00006D000000}"/>
    <cellStyle name="Moeda" xfId="1" builtinId="4"/>
    <cellStyle name="Moeda 2" xfId="7" xr:uid="{00000000-0005-0000-0000-00006F000000}"/>
    <cellStyle name="Moeda 2 2" xfId="122" xr:uid="{00000000-0005-0000-0000-000070000000}"/>
    <cellStyle name="Moeda 3" xfId="123" xr:uid="{00000000-0005-0000-0000-000071000000}"/>
    <cellStyle name="Moeda 4" xfId="124" xr:uid="{00000000-0005-0000-0000-000072000000}"/>
    <cellStyle name="Moeda 5" xfId="125" xr:uid="{00000000-0005-0000-0000-000073000000}"/>
    <cellStyle name="Neutral" xfId="126" xr:uid="{00000000-0005-0000-0000-000074000000}"/>
    <cellStyle name="Normal" xfId="0" builtinId="0"/>
    <cellStyle name="Normal 10" xfId="127" xr:uid="{00000000-0005-0000-0000-000076000000}"/>
    <cellStyle name="Normal 11" xfId="128" xr:uid="{00000000-0005-0000-0000-000077000000}"/>
    <cellStyle name="Normal 12" xfId="129" xr:uid="{00000000-0005-0000-0000-000078000000}"/>
    <cellStyle name="Normal 13" xfId="130" xr:uid="{00000000-0005-0000-0000-000079000000}"/>
    <cellStyle name="Normal 14" xfId="131" xr:uid="{00000000-0005-0000-0000-00007A000000}"/>
    <cellStyle name="Normal 15" xfId="132" xr:uid="{00000000-0005-0000-0000-00007B000000}"/>
    <cellStyle name="Normal 16" xfId="133" xr:uid="{00000000-0005-0000-0000-00007C000000}"/>
    <cellStyle name="Normal 17" xfId="134" xr:uid="{00000000-0005-0000-0000-00007D000000}"/>
    <cellStyle name="Normal 18" xfId="135" xr:uid="{00000000-0005-0000-0000-00007E000000}"/>
    <cellStyle name="Normal 19" xfId="136" xr:uid="{00000000-0005-0000-0000-00007F000000}"/>
    <cellStyle name="Normal 2" xfId="4" xr:uid="{00000000-0005-0000-0000-000080000000}"/>
    <cellStyle name="Normal 2 10" xfId="8" xr:uid="{00000000-0005-0000-0000-000081000000}"/>
    <cellStyle name="Normal 2 11" xfId="137" xr:uid="{00000000-0005-0000-0000-000082000000}"/>
    <cellStyle name="Normal 2 12" xfId="138" xr:uid="{00000000-0005-0000-0000-000083000000}"/>
    <cellStyle name="Normal 2 13" xfId="139" xr:uid="{00000000-0005-0000-0000-000084000000}"/>
    <cellStyle name="Normal 2 14" xfId="140" xr:uid="{00000000-0005-0000-0000-000085000000}"/>
    <cellStyle name="Normal 2 15" xfId="141" xr:uid="{00000000-0005-0000-0000-000086000000}"/>
    <cellStyle name="Normal 2 16" xfId="142" xr:uid="{00000000-0005-0000-0000-000087000000}"/>
    <cellStyle name="Normal 2 17" xfId="143" xr:uid="{00000000-0005-0000-0000-000088000000}"/>
    <cellStyle name="Normal 2 18" xfId="144" xr:uid="{00000000-0005-0000-0000-000089000000}"/>
    <cellStyle name="Normal 2 19" xfId="145" xr:uid="{00000000-0005-0000-0000-00008A000000}"/>
    <cellStyle name="Normal 2 2" xfId="146" xr:uid="{00000000-0005-0000-0000-00008B000000}"/>
    <cellStyle name="Normal 2 20" xfId="147" xr:uid="{00000000-0005-0000-0000-00008C000000}"/>
    <cellStyle name="Normal 2 3" xfId="148" xr:uid="{00000000-0005-0000-0000-00008D000000}"/>
    <cellStyle name="Normal 2 4" xfId="149" xr:uid="{00000000-0005-0000-0000-00008E000000}"/>
    <cellStyle name="Normal 2 5" xfId="150" xr:uid="{00000000-0005-0000-0000-00008F000000}"/>
    <cellStyle name="Normal 2 6" xfId="151" xr:uid="{00000000-0005-0000-0000-000090000000}"/>
    <cellStyle name="Normal 2 7" xfId="152" xr:uid="{00000000-0005-0000-0000-000091000000}"/>
    <cellStyle name="Normal 2 8" xfId="153" xr:uid="{00000000-0005-0000-0000-000092000000}"/>
    <cellStyle name="Normal 2 9" xfId="154" xr:uid="{00000000-0005-0000-0000-000093000000}"/>
    <cellStyle name="Normal 2_1  Academia de Policia Memoria" xfId="155" xr:uid="{00000000-0005-0000-0000-000094000000}"/>
    <cellStyle name="Normal 20" xfId="156" xr:uid="{00000000-0005-0000-0000-000095000000}"/>
    <cellStyle name="Normal 21" xfId="157" xr:uid="{00000000-0005-0000-0000-000096000000}"/>
    <cellStyle name="Normal 22" xfId="158" xr:uid="{00000000-0005-0000-0000-000097000000}"/>
    <cellStyle name="Normal 23" xfId="159" xr:uid="{00000000-0005-0000-0000-000098000000}"/>
    <cellStyle name="Normal 24" xfId="160" xr:uid="{00000000-0005-0000-0000-000099000000}"/>
    <cellStyle name="Normal 25" xfId="161" xr:uid="{00000000-0005-0000-0000-00009A000000}"/>
    <cellStyle name="Normal 26" xfId="162" xr:uid="{00000000-0005-0000-0000-00009B000000}"/>
    <cellStyle name="Normal 27" xfId="163" xr:uid="{00000000-0005-0000-0000-00009C000000}"/>
    <cellStyle name="Normal 28" xfId="164" xr:uid="{00000000-0005-0000-0000-00009D000000}"/>
    <cellStyle name="Normal 29" xfId="165" xr:uid="{00000000-0005-0000-0000-00009E000000}"/>
    <cellStyle name="Normal 3" xfId="2" xr:uid="{00000000-0005-0000-0000-00009F000000}"/>
    <cellStyle name="Normal 30" xfId="166" xr:uid="{00000000-0005-0000-0000-0000A0000000}"/>
    <cellStyle name="Normal 31" xfId="167" xr:uid="{00000000-0005-0000-0000-0000A1000000}"/>
    <cellStyle name="Normal 32" xfId="168" xr:uid="{00000000-0005-0000-0000-0000A2000000}"/>
    <cellStyle name="Normal 33" xfId="169" xr:uid="{00000000-0005-0000-0000-0000A3000000}"/>
    <cellStyle name="Normal 34" xfId="170" xr:uid="{00000000-0005-0000-0000-0000A4000000}"/>
    <cellStyle name="Normal 35" xfId="171" xr:uid="{00000000-0005-0000-0000-0000A5000000}"/>
    <cellStyle name="Normal 36" xfId="172" xr:uid="{00000000-0005-0000-0000-0000A6000000}"/>
    <cellStyle name="Normal 37" xfId="173" xr:uid="{00000000-0005-0000-0000-0000A7000000}"/>
    <cellStyle name="Normal 38" xfId="174" xr:uid="{00000000-0005-0000-0000-0000A8000000}"/>
    <cellStyle name="Normal 39" xfId="175" xr:uid="{00000000-0005-0000-0000-0000A9000000}"/>
    <cellStyle name="Normal 4" xfId="5" xr:uid="{00000000-0005-0000-0000-0000AA000000}"/>
    <cellStyle name="Normal 40" xfId="176" xr:uid="{00000000-0005-0000-0000-0000AB000000}"/>
    <cellStyle name="Normal 41" xfId="177" xr:uid="{00000000-0005-0000-0000-0000AC000000}"/>
    <cellStyle name="Normal 42" xfId="178" xr:uid="{00000000-0005-0000-0000-0000AD000000}"/>
    <cellStyle name="Normal 43" xfId="179" xr:uid="{00000000-0005-0000-0000-0000AE000000}"/>
    <cellStyle name="Normal 44" xfId="180" xr:uid="{00000000-0005-0000-0000-0000AF000000}"/>
    <cellStyle name="Normal 45" xfId="181" xr:uid="{00000000-0005-0000-0000-0000B0000000}"/>
    <cellStyle name="Normal 46" xfId="182" xr:uid="{00000000-0005-0000-0000-0000B1000000}"/>
    <cellStyle name="Normal 47" xfId="183" xr:uid="{00000000-0005-0000-0000-0000B2000000}"/>
    <cellStyle name="Normal 48" xfId="184" xr:uid="{00000000-0005-0000-0000-0000B3000000}"/>
    <cellStyle name="Normal 49" xfId="185" xr:uid="{00000000-0005-0000-0000-0000B4000000}"/>
    <cellStyle name="Normal 5" xfId="9" xr:uid="{00000000-0005-0000-0000-0000B5000000}"/>
    <cellStyle name="Normal 50" xfId="186" xr:uid="{00000000-0005-0000-0000-0000B6000000}"/>
    <cellStyle name="Normal 51" xfId="187" xr:uid="{00000000-0005-0000-0000-0000B7000000}"/>
    <cellStyle name="Normal 52" xfId="188" xr:uid="{00000000-0005-0000-0000-0000B8000000}"/>
    <cellStyle name="Normal 53" xfId="189" xr:uid="{00000000-0005-0000-0000-0000B9000000}"/>
    <cellStyle name="Normal 54" xfId="190" xr:uid="{00000000-0005-0000-0000-0000BA000000}"/>
    <cellStyle name="Normal 55" xfId="191" xr:uid="{00000000-0005-0000-0000-0000BB000000}"/>
    <cellStyle name="Normal 56" xfId="10" xr:uid="{00000000-0005-0000-0000-0000BC000000}"/>
    <cellStyle name="Normal 6" xfId="192" xr:uid="{00000000-0005-0000-0000-0000BD000000}"/>
    <cellStyle name="Normal 7" xfId="193" xr:uid="{00000000-0005-0000-0000-0000BE000000}"/>
    <cellStyle name="Normal 8" xfId="194" xr:uid="{00000000-0005-0000-0000-0000BF000000}"/>
    <cellStyle name="Normal 9" xfId="195" xr:uid="{00000000-0005-0000-0000-0000C0000000}"/>
    <cellStyle name="Nota 10" xfId="196" xr:uid="{00000000-0005-0000-0000-0000C1000000}"/>
    <cellStyle name="Nota 11" xfId="197" xr:uid="{00000000-0005-0000-0000-0000C2000000}"/>
    <cellStyle name="Nota 12" xfId="198" xr:uid="{00000000-0005-0000-0000-0000C3000000}"/>
    <cellStyle name="Nota 13" xfId="199" xr:uid="{00000000-0005-0000-0000-0000C4000000}"/>
    <cellStyle name="Nota 14" xfId="200" xr:uid="{00000000-0005-0000-0000-0000C5000000}"/>
    <cellStyle name="Nota 15" xfId="201" xr:uid="{00000000-0005-0000-0000-0000C6000000}"/>
    <cellStyle name="Nota 16" xfId="202" xr:uid="{00000000-0005-0000-0000-0000C7000000}"/>
    <cellStyle name="Nota 17" xfId="203" xr:uid="{00000000-0005-0000-0000-0000C8000000}"/>
    <cellStyle name="Nota 18" xfId="204" xr:uid="{00000000-0005-0000-0000-0000C9000000}"/>
    <cellStyle name="Nota 19" xfId="205" xr:uid="{00000000-0005-0000-0000-0000CA000000}"/>
    <cellStyle name="Nota 2" xfId="206" xr:uid="{00000000-0005-0000-0000-0000CB000000}"/>
    <cellStyle name="Nota 20" xfId="207" xr:uid="{00000000-0005-0000-0000-0000CC000000}"/>
    <cellStyle name="Nota 21" xfId="208" xr:uid="{00000000-0005-0000-0000-0000CD000000}"/>
    <cellStyle name="Nota 22" xfId="209" xr:uid="{00000000-0005-0000-0000-0000CE000000}"/>
    <cellStyle name="Nota 23" xfId="210" xr:uid="{00000000-0005-0000-0000-0000CF000000}"/>
    <cellStyle name="Nota 24" xfId="211" xr:uid="{00000000-0005-0000-0000-0000D0000000}"/>
    <cellStyle name="Nota 25" xfId="212" xr:uid="{00000000-0005-0000-0000-0000D1000000}"/>
    <cellStyle name="Nota 26" xfId="213" xr:uid="{00000000-0005-0000-0000-0000D2000000}"/>
    <cellStyle name="Nota 27" xfId="214" xr:uid="{00000000-0005-0000-0000-0000D3000000}"/>
    <cellStyle name="Nota 28" xfId="215" xr:uid="{00000000-0005-0000-0000-0000D4000000}"/>
    <cellStyle name="Nota 29" xfId="216" xr:uid="{00000000-0005-0000-0000-0000D5000000}"/>
    <cellStyle name="Nota 3" xfId="217" xr:uid="{00000000-0005-0000-0000-0000D6000000}"/>
    <cellStyle name="Nota 30" xfId="218" xr:uid="{00000000-0005-0000-0000-0000D7000000}"/>
    <cellStyle name="Nota 31" xfId="219" xr:uid="{00000000-0005-0000-0000-0000D8000000}"/>
    <cellStyle name="Nota 32" xfId="220" xr:uid="{00000000-0005-0000-0000-0000D9000000}"/>
    <cellStyle name="Nota 33" xfId="221" xr:uid="{00000000-0005-0000-0000-0000DA000000}"/>
    <cellStyle name="Nota 34" xfId="222" xr:uid="{00000000-0005-0000-0000-0000DB000000}"/>
    <cellStyle name="Nota 35" xfId="223" xr:uid="{00000000-0005-0000-0000-0000DC000000}"/>
    <cellStyle name="Nota 36" xfId="224" xr:uid="{00000000-0005-0000-0000-0000DD000000}"/>
    <cellStyle name="Nota 37" xfId="225" xr:uid="{00000000-0005-0000-0000-0000DE000000}"/>
    <cellStyle name="Nota 38" xfId="226" xr:uid="{00000000-0005-0000-0000-0000DF000000}"/>
    <cellStyle name="Nota 39" xfId="227" xr:uid="{00000000-0005-0000-0000-0000E0000000}"/>
    <cellStyle name="Nota 4" xfId="228" xr:uid="{00000000-0005-0000-0000-0000E1000000}"/>
    <cellStyle name="Nota 40" xfId="229" xr:uid="{00000000-0005-0000-0000-0000E2000000}"/>
    <cellStyle name="Nota 41" xfId="230" xr:uid="{00000000-0005-0000-0000-0000E3000000}"/>
    <cellStyle name="Nota 42" xfId="231" xr:uid="{00000000-0005-0000-0000-0000E4000000}"/>
    <cellStyle name="Nota 43" xfId="232" xr:uid="{00000000-0005-0000-0000-0000E5000000}"/>
    <cellStyle name="Nota 44" xfId="233" xr:uid="{00000000-0005-0000-0000-0000E6000000}"/>
    <cellStyle name="Nota 45" xfId="234" xr:uid="{00000000-0005-0000-0000-0000E7000000}"/>
    <cellStyle name="Nota 46" xfId="235" xr:uid="{00000000-0005-0000-0000-0000E8000000}"/>
    <cellStyle name="Nota 47" xfId="236" xr:uid="{00000000-0005-0000-0000-0000E9000000}"/>
    <cellStyle name="Nota 48" xfId="237" xr:uid="{00000000-0005-0000-0000-0000EA000000}"/>
    <cellStyle name="Nota 49" xfId="238" xr:uid="{00000000-0005-0000-0000-0000EB000000}"/>
    <cellStyle name="Nota 5" xfId="239" xr:uid="{00000000-0005-0000-0000-0000EC000000}"/>
    <cellStyle name="Nota 50" xfId="240" xr:uid="{00000000-0005-0000-0000-0000ED000000}"/>
    <cellStyle name="Nota 51" xfId="241" xr:uid="{00000000-0005-0000-0000-0000EE000000}"/>
    <cellStyle name="Nota 52" xfId="242" xr:uid="{00000000-0005-0000-0000-0000EF000000}"/>
    <cellStyle name="Nota 53" xfId="243" xr:uid="{00000000-0005-0000-0000-0000F0000000}"/>
    <cellStyle name="Nota 54" xfId="244" xr:uid="{00000000-0005-0000-0000-0000F1000000}"/>
    <cellStyle name="Nota 55" xfId="245" xr:uid="{00000000-0005-0000-0000-0000F2000000}"/>
    <cellStyle name="Nota 6" xfId="246" xr:uid="{00000000-0005-0000-0000-0000F3000000}"/>
    <cellStyle name="Nota 7" xfId="247" xr:uid="{00000000-0005-0000-0000-0000F4000000}"/>
    <cellStyle name="Nota 8" xfId="248" xr:uid="{00000000-0005-0000-0000-0000F5000000}"/>
    <cellStyle name="Nota 9" xfId="249" xr:uid="{00000000-0005-0000-0000-0000F6000000}"/>
    <cellStyle name="Note" xfId="250" xr:uid="{00000000-0005-0000-0000-0000F7000000}"/>
    <cellStyle name="Output" xfId="251" xr:uid="{00000000-0005-0000-0000-0000F8000000}"/>
    <cellStyle name="Percentual" xfId="252" xr:uid="{00000000-0005-0000-0000-0000F9000000}"/>
    <cellStyle name="Ponto" xfId="253" xr:uid="{00000000-0005-0000-0000-0000FA000000}"/>
    <cellStyle name="Porcentagem" xfId="271" builtinId="5"/>
    <cellStyle name="Porcentagem 2" xfId="11" xr:uid="{00000000-0005-0000-0000-0000FC000000}"/>
    <cellStyle name="Result" xfId="254" xr:uid="{00000000-0005-0000-0000-0000FD000000}"/>
    <cellStyle name="Result2" xfId="255" xr:uid="{00000000-0005-0000-0000-0000FE000000}"/>
    <cellStyle name="Separador de milhares 2" xfId="6" xr:uid="{00000000-0005-0000-0000-0000FF000000}"/>
    <cellStyle name="Separador de milhares 2 2" xfId="256" xr:uid="{00000000-0005-0000-0000-000000010000}"/>
    <cellStyle name="Separador de milhares 3" xfId="257" xr:uid="{00000000-0005-0000-0000-000001010000}"/>
    <cellStyle name="Separador de milhares 3 2" xfId="258" xr:uid="{00000000-0005-0000-0000-000002010000}"/>
    <cellStyle name="Separador de milhares 4" xfId="259" xr:uid="{00000000-0005-0000-0000-000003010000}"/>
    <cellStyle name="Separador de milhares 5" xfId="260" xr:uid="{00000000-0005-0000-0000-000004010000}"/>
    <cellStyle name="Separador de milhares 6" xfId="261" xr:uid="{00000000-0005-0000-0000-000005010000}"/>
    <cellStyle name="Separador de milhares 7" xfId="262" xr:uid="{00000000-0005-0000-0000-000006010000}"/>
    <cellStyle name="Separador de milhares 8" xfId="263" xr:uid="{00000000-0005-0000-0000-000007010000}"/>
    <cellStyle name="Title" xfId="264" xr:uid="{00000000-0005-0000-0000-000008010000}"/>
    <cellStyle name="Título 1 1" xfId="265" xr:uid="{00000000-0005-0000-0000-000009010000}"/>
    <cellStyle name="Titulo1" xfId="266" xr:uid="{00000000-0005-0000-0000-00000A010000}"/>
    <cellStyle name="Titulo2" xfId="267" xr:uid="{00000000-0005-0000-0000-00000B010000}"/>
    <cellStyle name="UN" xfId="268" xr:uid="{00000000-0005-0000-0000-00000C010000}"/>
    <cellStyle name="UN." xfId="269" xr:uid="{00000000-0005-0000-0000-00000D010000}"/>
    <cellStyle name="Vírgula 2" xfId="3" xr:uid="{00000000-0005-0000-0000-00000E010000}"/>
    <cellStyle name="Warning Text" xfId="270" xr:uid="{00000000-0005-0000-0000-00000F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107675</xdr:rowOff>
    </xdr:from>
    <xdr:to>
      <xdr:col>5</xdr:col>
      <xdr:colOff>758806</xdr:colOff>
      <xdr:row>18</xdr:row>
      <xdr:rowOff>136867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6E3DA5B-93BA-4A8C-AC28-9EFFED814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39718"/>
          <a:ext cx="6569574" cy="1172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14"/>
  <sheetViews>
    <sheetView tabSelected="1" zoomScale="205" zoomScaleNormal="205" zoomScaleSheetLayoutView="100" workbookViewId="0">
      <selection activeCell="C9" sqref="C9"/>
    </sheetView>
  </sheetViews>
  <sheetFormatPr defaultColWidth="9.140625" defaultRowHeight="15"/>
  <cols>
    <col min="1" max="1" width="8.7109375" style="1" customWidth="1"/>
    <col min="2" max="2" width="46.140625" style="10" customWidth="1"/>
    <col min="3" max="3" width="27.28515625" style="15" customWidth="1"/>
    <col min="4" max="4" width="25.85546875" style="10" customWidth="1"/>
    <col min="5" max="5" width="24" style="10" customWidth="1"/>
    <col min="6" max="16384" width="9.140625" style="10"/>
  </cols>
  <sheetData>
    <row r="1" spans="1:4" ht="29.25" customHeight="1">
      <c r="A1" s="83" t="s">
        <v>171</v>
      </c>
      <c r="B1" s="84"/>
      <c r="C1" s="84"/>
      <c r="D1" s="85"/>
    </row>
    <row r="2" spans="1:4" ht="15.75">
      <c r="A2" s="33" t="s">
        <v>57</v>
      </c>
      <c r="B2" s="40" t="s">
        <v>3</v>
      </c>
      <c r="C2" s="37" t="s">
        <v>115</v>
      </c>
      <c r="D2" s="64" t="s">
        <v>114</v>
      </c>
    </row>
    <row r="3" spans="1:4" ht="15.75">
      <c r="A3" s="38" t="s">
        <v>88</v>
      </c>
      <c r="B3" s="39" t="s">
        <v>12</v>
      </c>
      <c r="C3" s="46">
        <f>'Mão de obra'!VALOR_TOTAL_MENSAL_MO*(1+TAXA_LDI)</f>
        <v>30048.86740102986</v>
      </c>
      <c r="D3" s="65">
        <f>C3*12</f>
        <v>360586.40881235834</v>
      </c>
    </row>
    <row r="4" spans="1:4" ht="15.75">
      <c r="A4" s="38" t="s">
        <v>106</v>
      </c>
      <c r="B4" s="39" t="s">
        <v>107</v>
      </c>
      <c r="C4" s="46">
        <f>D4/12</f>
        <v>628.52641389825601</v>
      </c>
      <c r="D4" s="65">
        <f>VALOR_TOTAL_EXAMES_MENSAL_MO*(1+TAXA_LDI)</f>
        <v>7542.3169667790726</v>
      </c>
    </row>
    <row r="5" spans="1:4" ht="15.75">
      <c r="A5" s="38" t="s">
        <v>89</v>
      </c>
      <c r="B5" s="39" t="s">
        <v>170</v>
      </c>
      <c r="C5" s="46">
        <f>D5/12</f>
        <v>640.2682046891631</v>
      </c>
      <c r="D5" s="65">
        <f>'EPIs e Uniformes'!L22*(1+TAXA_LDI)</f>
        <v>7683.2184562699576</v>
      </c>
    </row>
    <row r="6" spans="1:4" s="5" customFormat="1" ht="16.5" thickBot="1">
      <c r="A6" s="81" t="s">
        <v>58</v>
      </c>
      <c r="B6" s="82"/>
      <c r="C6" s="66">
        <f>SUM(C3:C5)</f>
        <v>31317.662019617281</v>
      </c>
      <c r="D6" s="67">
        <f>SUM(D3:D5)</f>
        <v>375811.94423540734</v>
      </c>
    </row>
    <row r="10" spans="1:4">
      <c r="D10" s="71"/>
    </row>
    <row r="11" spans="1:4">
      <c r="D11" s="71"/>
    </row>
    <row r="14" spans="1:4">
      <c r="C14" s="45"/>
    </row>
  </sheetData>
  <mergeCells count="2">
    <mergeCell ref="A6:B6"/>
    <mergeCell ref="A1:D1"/>
  </mergeCells>
  <printOptions horizontalCentered="1"/>
  <pageMargins left="0.51181102362204722" right="0.51181102362204722" top="1.1811023622047245" bottom="0.78740157480314965" header="0.31496062992125984" footer="0.31496062992125984"/>
  <pageSetup paperSize="9" scale="88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C12"/>
  <sheetViews>
    <sheetView zoomScale="160" zoomScaleNormal="160" zoomScaleSheetLayoutView="100" workbookViewId="0">
      <selection activeCell="C5" sqref="C5"/>
    </sheetView>
  </sheetViews>
  <sheetFormatPr defaultColWidth="9.140625" defaultRowHeight="15"/>
  <cols>
    <col min="1" max="1" width="8.7109375" style="1" customWidth="1"/>
    <col min="2" max="2" width="41.140625" style="10" customWidth="1"/>
    <col min="3" max="3" width="16" style="15" customWidth="1"/>
    <col min="4" max="4" width="9.140625" style="10"/>
    <col min="5" max="5" width="12.140625" style="10" bestFit="1" customWidth="1"/>
    <col min="6" max="6" width="24" style="10" customWidth="1"/>
    <col min="7" max="16384" width="9.140625" style="10"/>
  </cols>
  <sheetData>
    <row r="1" spans="1:3" ht="48" customHeight="1">
      <c r="A1" s="86" t="s">
        <v>178</v>
      </c>
      <c r="B1" s="87"/>
      <c r="C1" s="88"/>
    </row>
    <row r="2" spans="1:3" ht="22.5" customHeight="1">
      <c r="A2" s="89" t="s">
        <v>3</v>
      </c>
      <c r="B2" s="90"/>
      <c r="C2" s="63" t="s">
        <v>13</v>
      </c>
    </row>
    <row r="3" spans="1:3">
      <c r="A3" s="20" t="s">
        <v>83</v>
      </c>
      <c r="B3" s="6" t="s">
        <v>149</v>
      </c>
      <c r="C3" s="21">
        <v>0.04</v>
      </c>
    </row>
    <row r="4" spans="1:3">
      <c r="A4" s="20" t="s">
        <v>84</v>
      </c>
      <c r="B4" s="6" t="s">
        <v>27</v>
      </c>
      <c r="C4" s="21">
        <v>7.1999999999999995E-2</v>
      </c>
    </row>
    <row r="5" spans="1:3">
      <c r="A5" s="20" t="s">
        <v>85</v>
      </c>
      <c r="B5" s="6" t="s">
        <v>150</v>
      </c>
      <c r="C5" s="21">
        <v>3.7000000000000002E-3</v>
      </c>
    </row>
    <row r="6" spans="1:3">
      <c r="A6" s="20" t="s">
        <v>86</v>
      </c>
      <c r="B6" s="6" t="s">
        <v>151</v>
      </c>
      <c r="C6" s="21">
        <v>1.1999999999999999E-3</v>
      </c>
    </row>
    <row r="7" spans="1:3">
      <c r="A7" s="20" t="s">
        <v>87</v>
      </c>
      <c r="B7" s="6" t="s">
        <v>152</v>
      </c>
      <c r="C7" s="21">
        <v>9.7000000000000003E-3</v>
      </c>
    </row>
    <row r="8" spans="1:3">
      <c r="A8" s="20" t="s">
        <v>153</v>
      </c>
      <c r="B8" s="6" t="s">
        <v>28</v>
      </c>
      <c r="C8" s="21">
        <v>0</v>
      </c>
    </row>
    <row r="9" spans="1:3">
      <c r="A9" s="20" t="s">
        <v>154</v>
      </c>
      <c r="B9" s="6" t="s">
        <v>29</v>
      </c>
      <c r="C9" s="21">
        <v>6.4999999999999997E-3</v>
      </c>
    </row>
    <row r="10" spans="1:3">
      <c r="A10" s="20" t="s">
        <v>155</v>
      </c>
      <c r="B10" s="6" t="s">
        <v>30</v>
      </c>
      <c r="C10" s="21">
        <v>0.03</v>
      </c>
    </row>
    <row r="11" spans="1:3">
      <c r="A11" s="20" t="s">
        <v>156</v>
      </c>
      <c r="B11" s="18" t="s">
        <v>157</v>
      </c>
      <c r="C11" s="21">
        <v>4.4999999999999998E-2</v>
      </c>
    </row>
    <row r="12" spans="1:3" s="5" customFormat="1" ht="24.75" customHeight="1" thickBot="1">
      <c r="A12" s="91" t="s">
        <v>91</v>
      </c>
      <c r="B12" s="92"/>
      <c r="C12" s="22">
        <f>(((1+C3+C6+C7)*(1+C5)*(1+C4))/(1-(C8+C9+C10+C11)))-1</f>
        <v>0.23106487725639657</v>
      </c>
    </row>
  </sheetData>
  <mergeCells count="3">
    <mergeCell ref="A1:C1"/>
    <mergeCell ref="A2:B2"/>
    <mergeCell ref="A12:B12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13"/>
  <sheetViews>
    <sheetView view="pageBreakPreview" zoomScale="145" zoomScaleNormal="100" zoomScaleSheetLayoutView="145" workbookViewId="0">
      <selection sqref="A1:I1"/>
    </sheetView>
  </sheetViews>
  <sheetFormatPr defaultColWidth="9.140625" defaultRowHeight="15"/>
  <cols>
    <col min="1" max="1" width="6.5703125" style="3" customWidth="1"/>
    <col min="2" max="2" width="51.5703125" style="10" customWidth="1"/>
    <col min="3" max="3" width="5.5703125" style="10" customWidth="1"/>
    <col min="4" max="4" width="9.7109375" style="14" customWidth="1"/>
    <col min="5" max="5" width="13" style="15" customWidth="1"/>
    <col min="6" max="6" width="15.85546875" style="15" customWidth="1"/>
    <col min="7" max="7" width="16.7109375" style="15" customWidth="1"/>
    <col min="8" max="8" width="17" style="15" customWidth="1"/>
    <col min="9" max="9" width="15.140625" style="15" customWidth="1"/>
    <col min="10" max="10" width="9.140625" style="10"/>
    <col min="11" max="11" width="12.140625" style="10" bestFit="1" customWidth="1"/>
    <col min="12" max="12" width="24" style="10" customWidth="1"/>
    <col min="13" max="16384" width="9.140625" style="10"/>
  </cols>
  <sheetData>
    <row r="1" spans="1:9" ht="35.25" customHeight="1">
      <c r="A1" s="86" t="s">
        <v>177</v>
      </c>
      <c r="B1" s="87"/>
      <c r="C1" s="87"/>
      <c r="D1" s="87"/>
      <c r="E1" s="87"/>
      <c r="F1" s="87"/>
      <c r="G1" s="87"/>
      <c r="H1" s="87"/>
      <c r="I1" s="88"/>
    </row>
    <row r="2" spans="1:9" ht="21.75" customHeight="1">
      <c r="A2" s="89" t="s">
        <v>3</v>
      </c>
      <c r="B2" s="90"/>
      <c r="C2" s="90" t="s">
        <v>0</v>
      </c>
      <c r="D2" s="93" t="s">
        <v>8</v>
      </c>
      <c r="E2" s="94" t="s">
        <v>94</v>
      </c>
      <c r="F2" s="94"/>
      <c r="G2" s="94"/>
      <c r="H2" s="95" t="s">
        <v>109</v>
      </c>
      <c r="I2" s="96" t="s">
        <v>46</v>
      </c>
    </row>
    <row r="3" spans="1:9" ht="30">
      <c r="A3" s="89"/>
      <c r="B3" s="90"/>
      <c r="C3" s="90"/>
      <c r="D3" s="93"/>
      <c r="E3" s="19" t="s">
        <v>10</v>
      </c>
      <c r="F3" s="62" t="s">
        <v>55</v>
      </c>
      <c r="G3" s="62" t="s">
        <v>31</v>
      </c>
      <c r="H3" s="95"/>
      <c r="I3" s="96"/>
    </row>
    <row r="4" spans="1:9" ht="12.75" customHeight="1">
      <c r="A4" s="23" t="s">
        <v>1</v>
      </c>
      <c r="B4" s="11" t="s">
        <v>92</v>
      </c>
      <c r="C4" s="11"/>
      <c r="D4" s="11"/>
      <c r="E4" s="12"/>
      <c r="F4" s="12"/>
      <c r="G4" s="12"/>
      <c r="H4" s="12"/>
      <c r="I4" s="29"/>
    </row>
    <row r="5" spans="1:9" ht="12.75" customHeight="1">
      <c r="A5" s="20" t="s">
        <v>2</v>
      </c>
      <c r="B5" s="6" t="s">
        <v>173</v>
      </c>
      <c r="C5" s="4" t="s">
        <v>4</v>
      </c>
      <c r="D5" s="17">
        <v>1</v>
      </c>
      <c r="E5" s="47">
        <v>1939.44</v>
      </c>
      <c r="F5" s="47">
        <v>0</v>
      </c>
      <c r="G5" s="47">
        <f>E5*0.3</f>
        <v>581.83199999999999</v>
      </c>
      <c r="H5" s="47">
        <f t="shared" ref="H5:H7" si="0">SUM(E5:G5)*(1+PERCENTUAL_ENCARGOS)</f>
        <v>3825.5260056000002</v>
      </c>
      <c r="I5" s="48">
        <f>H5*D5</f>
        <v>3825.5260056000002</v>
      </c>
    </row>
    <row r="6" spans="1:9" ht="30">
      <c r="A6" s="20" t="s">
        <v>9</v>
      </c>
      <c r="B6" s="6" t="s">
        <v>175</v>
      </c>
      <c r="C6" s="4" t="s">
        <v>4</v>
      </c>
      <c r="D6" s="17">
        <v>1</v>
      </c>
      <c r="E6" s="47">
        <v>2311.27</v>
      </c>
      <c r="F6" s="47">
        <v>0</v>
      </c>
      <c r="G6" s="47">
        <f>E6*0.3</f>
        <v>693.38099999999997</v>
      </c>
      <c r="H6" s="47">
        <f t="shared" si="0"/>
        <v>4558.9569622999998</v>
      </c>
      <c r="I6" s="48">
        <f>H6*D6</f>
        <v>4558.9569622999998</v>
      </c>
    </row>
    <row r="7" spans="1:9" ht="30">
      <c r="A7" s="20" t="s">
        <v>169</v>
      </c>
      <c r="B7" s="6" t="s">
        <v>174</v>
      </c>
      <c r="C7" s="4" t="s">
        <v>4</v>
      </c>
      <c r="D7" s="17">
        <v>1</v>
      </c>
      <c r="E7" s="47">
        <f>6*1212</f>
        <v>7272</v>
      </c>
      <c r="F7" s="47">
        <v>0</v>
      </c>
      <c r="G7" s="47">
        <f>E7*0.3</f>
        <v>2181.6</v>
      </c>
      <c r="H7" s="47">
        <f t="shared" si="0"/>
        <v>14343.947280000002</v>
      </c>
      <c r="I7" s="48">
        <f t="shared" ref="I7" si="1">H7*D7</f>
        <v>14343.947280000002</v>
      </c>
    </row>
    <row r="8" spans="1:9" ht="12.75" customHeight="1">
      <c r="A8" s="23" t="s">
        <v>5</v>
      </c>
      <c r="B8" s="11" t="s">
        <v>93</v>
      </c>
      <c r="C8" s="11"/>
      <c r="D8" s="11"/>
      <c r="E8" s="50"/>
      <c r="F8" s="50"/>
      <c r="G8" s="50"/>
      <c r="H8" s="50"/>
      <c r="I8" s="51"/>
    </row>
    <row r="9" spans="1:9" ht="12.75" customHeight="1">
      <c r="A9" s="30" t="s">
        <v>6</v>
      </c>
      <c r="B9" s="6" t="s">
        <v>113</v>
      </c>
      <c r="C9" s="4" t="s">
        <v>4</v>
      </c>
      <c r="D9" s="17">
        <f>SUM(QTD_MO)</f>
        <v>3</v>
      </c>
      <c r="E9" s="49" t="s">
        <v>56</v>
      </c>
      <c r="F9" s="52" t="s">
        <v>56</v>
      </c>
      <c r="G9" s="52" t="s">
        <v>56</v>
      </c>
      <c r="H9" s="53">
        <f>AVERAGE(11.17,12.59)*1.045</f>
        <v>12.414599999999998</v>
      </c>
      <c r="I9" s="54">
        <f>D9*H9</f>
        <v>37.243799999999993</v>
      </c>
    </row>
    <row r="10" spans="1:9">
      <c r="A10" s="30" t="s">
        <v>7</v>
      </c>
      <c r="B10" s="6" t="s">
        <v>112</v>
      </c>
      <c r="C10" s="4" t="s">
        <v>4</v>
      </c>
      <c r="D10" s="17">
        <f>SUM(QTD_MO)*22+4*4</f>
        <v>82</v>
      </c>
      <c r="E10" s="49" t="s">
        <v>56</v>
      </c>
      <c r="F10" s="52" t="s">
        <v>56</v>
      </c>
      <c r="G10" s="52" t="s">
        <v>56</v>
      </c>
      <c r="H10" s="53">
        <f>20*1.045</f>
        <v>20.9</v>
      </c>
      <c r="I10" s="54">
        <f>D10*H10</f>
        <v>1713.8</v>
      </c>
    </row>
    <row r="11" spans="1:9" ht="12.75" customHeight="1">
      <c r="A11" s="30" t="s">
        <v>108</v>
      </c>
      <c r="B11" s="6" t="s">
        <v>37</v>
      </c>
      <c r="C11" s="4" t="s">
        <v>4</v>
      </c>
      <c r="D11" s="17">
        <f>SUM(QTD_MO)*22*2</f>
        <v>132</v>
      </c>
      <c r="E11" s="49" t="s">
        <v>56</v>
      </c>
      <c r="F11" s="52" t="s">
        <v>56</v>
      </c>
      <c r="G11" s="52" t="s">
        <v>56</v>
      </c>
      <c r="H11" s="53">
        <f>4.5*1.045</f>
        <v>4.7024999999999997</v>
      </c>
      <c r="I11" s="54">
        <f>D11*H11</f>
        <v>620.7299999999999</v>
      </c>
    </row>
    <row r="12" spans="1:9" ht="12.75" customHeight="1">
      <c r="A12" s="30" t="s">
        <v>110</v>
      </c>
      <c r="B12" s="6" t="s">
        <v>111</v>
      </c>
      <c r="C12" s="4" t="s">
        <v>4</v>
      </c>
      <c r="D12" s="17">
        <f>SUM(QTD_MO)*22*2</f>
        <v>132</v>
      </c>
      <c r="E12" s="49" t="s">
        <v>56</v>
      </c>
      <c r="F12" s="52" t="s">
        <v>56</v>
      </c>
      <c r="G12" s="52" t="s">
        <v>56</v>
      </c>
      <c r="H12" s="53" t="s">
        <v>56</v>
      </c>
      <c r="I12" s="55">
        <f>SUMPRODUCT(QTD_MO,E5:E7)*-0.06</f>
        <v>-691.36259999999993</v>
      </c>
    </row>
    <row r="13" spans="1:9" s="5" customFormat="1" ht="26.25" customHeight="1" thickBot="1">
      <c r="A13" s="91" t="s">
        <v>90</v>
      </c>
      <c r="B13" s="92"/>
      <c r="C13" s="92"/>
      <c r="D13" s="92"/>
      <c r="E13" s="92"/>
      <c r="F13" s="92"/>
      <c r="G13" s="92"/>
      <c r="H13" s="92"/>
      <c r="I13" s="56">
        <f>SUM(I5:I12)</f>
        <v>24408.841447900002</v>
      </c>
    </row>
  </sheetData>
  <sortState xmlns:xlrd2="http://schemas.microsoft.com/office/spreadsheetml/2017/richdata2" ref="B23:I25">
    <sortCondition ref="B23:B25"/>
  </sortState>
  <mergeCells count="8">
    <mergeCell ref="A13:H13"/>
    <mergeCell ref="A1:I1"/>
    <mergeCell ref="A2:B3"/>
    <mergeCell ref="C2:C3"/>
    <mergeCell ref="D2:D3"/>
    <mergeCell ref="E2:G2"/>
    <mergeCell ref="H2:H3"/>
    <mergeCell ref="I2:I3"/>
  </mergeCells>
  <printOptions horizontalCentered="1"/>
  <pageMargins left="0.51181102362204722" right="0.51181102362204722" top="1.1811023622047245" bottom="0.78740157480314965" header="0.31496062992125984" footer="0.31496062992125984"/>
  <pageSetup paperSize="9" scale="90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I13"/>
  <sheetViews>
    <sheetView view="pageBreakPreview" topLeftCell="A2" zoomScale="175" zoomScaleNormal="100" zoomScaleSheetLayoutView="175" workbookViewId="0">
      <selection activeCell="D7" sqref="D7"/>
    </sheetView>
  </sheetViews>
  <sheetFormatPr defaultColWidth="9.140625" defaultRowHeight="15"/>
  <cols>
    <col min="1" max="1" width="6.5703125" style="3" customWidth="1"/>
    <col min="2" max="2" width="78" style="10" customWidth="1"/>
    <col min="3" max="3" width="5.5703125" style="10" customWidth="1"/>
    <col min="4" max="4" width="9.7109375" style="14" customWidth="1"/>
    <col min="5" max="5" width="17" style="15" customWidth="1"/>
    <col min="6" max="6" width="17.7109375" style="15" customWidth="1"/>
    <col min="7" max="7" width="9.140625" style="10"/>
    <col min="8" max="8" width="12.140625" style="10" bestFit="1" customWidth="1"/>
    <col min="9" max="9" width="24" style="10" customWidth="1"/>
    <col min="10" max="16384" width="9.140625" style="10"/>
  </cols>
  <sheetData>
    <row r="1" spans="1:9" ht="35.25" customHeight="1">
      <c r="A1" s="86" t="s">
        <v>101</v>
      </c>
      <c r="B1" s="87"/>
      <c r="C1" s="87"/>
      <c r="D1" s="87"/>
      <c r="E1" s="87"/>
      <c r="F1" s="88"/>
    </row>
    <row r="2" spans="1:9" ht="21.75" customHeight="1">
      <c r="A2" s="89" t="s">
        <v>3</v>
      </c>
      <c r="B2" s="90"/>
      <c r="C2" s="90" t="s">
        <v>0</v>
      </c>
      <c r="D2" s="93" t="s">
        <v>8</v>
      </c>
      <c r="E2" s="95" t="s">
        <v>11</v>
      </c>
      <c r="F2" s="96" t="s">
        <v>102</v>
      </c>
    </row>
    <row r="3" spans="1:9">
      <c r="A3" s="89"/>
      <c r="B3" s="90"/>
      <c r="C3" s="90"/>
      <c r="D3" s="93"/>
      <c r="E3" s="95"/>
      <c r="F3" s="96"/>
    </row>
    <row r="4" spans="1:9">
      <c r="A4" s="23" t="s">
        <v>95</v>
      </c>
      <c r="B4" s="11" t="s">
        <v>118</v>
      </c>
      <c r="C4" s="11"/>
      <c r="D4" s="11"/>
      <c r="E4" s="12"/>
      <c r="F4" s="29"/>
    </row>
    <row r="5" spans="1:9" ht="45">
      <c r="A5" s="30" t="s">
        <v>96</v>
      </c>
      <c r="B5" s="34" t="s">
        <v>103</v>
      </c>
      <c r="C5" s="4" t="s">
        <v>4</v>
      </c>
      <c r="D5" s="36">
        <v>3</v>
      </c>
      <c r="E5" s="53">
        <f>(28.5+55+65+20+81+9+40+120)*1.045</f>
        <v>437.33249999999998</v>
      </c>
      <c r="F5" s="54">
        <f>E5*D5</f>
        <v>1311.9974999999999</v>
      </c>
      <c r="H5" s="43"/>
    </row>
    <row r="6" spans="1:9" ht="45">
      <c r="A6" s="30" t="s">
        <v>97</v>
      </c>
      <c r="B6" s="34" t="s">
        <v>104</v>
      </c>
      <c r="C6" s="4" t="s">
        <v>4</v>
      </c>
      <c r="D6" s="36">
        <v>3</v>
      </c>
      <c r="E6" s="53">
        <f>(28.5+55+65+20+81+9+40+120)*1.045</f>
        <v>437.33249999999998</v>
      </c>
      <c r="F6" s="54">
        <f>E6*D6</f>
        <v>1311.9974999999999</v>
      </c>
      <c r="H6" s="41"/>
    </row>
    <row r="7" spans="1:9" ht="45">
      <c r="A7" s="30" t="s">
        <v>98</v>
      </c>
      <c r="B7" s="34" t="s">
        <v>105</v>
      </c>
      <c r="C7" s="35" t="s">
        <v>4</v>
      </c>
      <c r="D7" s="36">
        <f>SUM('Mão de obra'!QTD_MO)</f>
        <v>3</v>
      </c>
      <c r="E7" s="53">
        <f>(28.5+55+65+20+81+9+40+120)*1.045</f>
        <v>437.33249999999998</v>
      </c>
      <c r="F7" s="54">
        <f>E7*D7</f>
        <v>1311.9974999999999</v>
      </c>
      <c r="H7" s="41"/>
    </row>
    <row r="8" spans="1:9" ht="45">
      <c r="A8" s="30" t="s">
        <v>99</v>
      </c>
      <c r="B8" s="34" t="s">
        <v>129</v>
      </c>
      <c r="C8" s="35" t="s">
        <v>4</v>
      </c>
      <c r="D8" s="36">
        <v>1</v>
      </c>
      <c r="E8" s="53">
        <f>(4447+4002+4224+4002+3557+2224+2700)*1.045/12</f>
        <v>2190.6683333333331</v>
      </c>
      <c r="F8" s="54">
        <f>E8*D8</f>
        <v>2190.6683333333331</v>
      </c>
      <c r="H8" s="41"/>
    </row>
    <row r="9" spans="1:9" s="5" customFormat="1" ht="26.25" customHeight="1" thickBot="1">
      <c r="A9" s="91" t="s">
        <v>61</v>
      </c>
      <c r="B9" s="92"/>
      <c r="C9" s="92"/>
      <c r="D9" s="92"/>
      <c r="E9" s="92"/>
      <c r="F9" s="56">
        <f>SUM(F5:F8)</f>
        <v>6126.6608333333334</v>
      </c>
      <c r="H9" s="42"/>
      <c r="I9" s="44"/>
    </row>
    <row r="10" spans="1:9">
      <c r="H10" s="41"/>
      <c r="I10" s="41"/>
    </row>
    <row r="11" spans="1:9">
      <c r="H11" s="41"/>
    </row>
    <row r="12" spans="1:9">
      <c r="H12" s="41"/>
      <c r="I12" s="41"/>
    </row>
    <row r="13" spans="1:9">
      <c r="H13" s="41"/>
    </row>
  </sheetData>
  <sortState xmlns:xlrd2="http://schemas.microsoft.com/office/spreadsheetml/2017/richdata2" ref="B5:F8">
    <sortCondition ref="B5:B8"/>
  </sortState>
  <mergeCells count="7">
    <mergeCell ref="A1:F1"/>
    <mergeCell ref="A9:E9"/>
    <mergeCell ref="F2:F3"/>
    <mergeCell ref="E2:E3"/>
    <mergeCell ref="A2:B3"/>
    <mergeCell ref="C2:C3"/>
    <mergeCell ref="D2:D3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/>
    <pageSetUpPr fitToPage="1"/>
  </sheetPr>
  <dimension ref="A1:C33"/>
  <sheetViews>
    <sheetView view="pageBreakPreview" zoomScale="175" zoomScaleNormal="100" zoomScaleSheetLayoutView="175" workbookViewId="0">
      <selection activeCell="A2" sqref="A2"/>
    </sheetView>
  </sheetViews>
  <sheetFormatPr defaultColWidth="9.140625" defaultRowHeight="15"/>
  <cols>
    <col min="1" max="1" width="6.5703125" style="1" customWidth="1"/>
    <col min="2" max="2" width="71.140625" style="10" customWidth="1"/>
    <col min="3" max="3" width="12.85546875" style="27" bestFit="1" customWidth="1"/>
    <col min="4" max="4" width="9.140625" style="10"/>
    <col min="5" max="5" width="12.140625" style="10" bestFit="1" customWidth="1"/>
    <col min="6" max="6" width="24" style="10" customWidth="1"/>
    <col min="7" max="16384" width="9.140625" style="10"/>
  </cols>
  <sheetData>
    <row r="1" spans="1:3" ht="31.5" customHeight="1">
      <c r="A1" s="86" t="s">
        <v>176</v>
      </c>
      <c r="B1" s="87"/>
      <c r="C1" s="88"/>
    </row>
    <row r="2" spans="1:3" ht="15" customHeight="1">
      <c r="A2" s="31" t="s">
        <v>57</v>
      </c>
      <c r="B2" s="32" t="s">
        <v>3</v>
      </c>
      <c r="C2" s="26" t="s">
        <v>13</v>
      </c>
    </row>
    <row r="3" spans="1:3">
      <c r="A3" s="23"/>
      <c r="B3" s="2" t="s">
        <v>143</v>
      </c>
      <c r="C3" s="75">
        <f>SUM(C4:C12)</f>
        <v>0.17800000000000002</v>
      </c>
    </row>
    <row r="4" spans="1:3" s="13" customFormat="1">
      <c r="A4" s="24" t="s">
        <v>14</v>
      </c>
      <c r="B4" s="6" t="s">
        <v>77</v>
      </c>
      <c r="C4" s="76">
        <v>0</v>
      </c>
    </row>
    <row r="5" spans="1:3" s="13" customFormat="1">
      <c r="A5" s="24" t="s">
        <v>15</v>
      </c>
      <c r="B5" s="6" t="s">
        <v>78</v>
      </c>
      <c r="C5" s="76">
        <v>0.08</v>
      </c>
    </row>
    <row r="6" spans="1:3" s="13" customFormat="1">
      <c r="A6" s="24" t="s">
        <v>16</v>
      </c>
      <c r="B6" s="6" t="s">
        <v>80</v>
      </c>
      <c r="C6" s="76">
        <v>1.4999999999999999E-2</v>
      </c>
    </row>
    <row r="7" spans="1:3" s="13" customFormat="1">
      <c r="A7" s="24" t="s">
        <v>17</v>
      </c>
      <c r="B7" s="6" t="s">
        <v>79</v>
      </c>
      <c r="C7" s="76">
        <v>0.01</v>
      </c>
    </row>
    <row r="8" spans="1:3" s="13" customFormat="1">
      <c r="A8" s="24" t="s">
        <v>18</v>
      </c>
      <c r="B8" s="6" t="s">
        <v>23</v>
      </c>
      <c r="C8" s="76">
        <v>2E-3</v>
      </c>
    </row>
    <row r="9" spans="1:3" s="13" customFormat="1">
      <c r="A9" s="24" t="s">
        <v>19</v>
      </c>
      <c r="B9" s="6" t="s">
        <v>60</v>
      </c>
      <c r="C9" s="76">
        <v>2.5000000000000001E-2</v>
      </c>
    </row>
    <row r="10" spans="1:3" s="13" customFormat="1">
      <c r="A10" s="24" t="s">
        <v>20</v>
      </c>
      <c r="B10" s="6" t="s">
        <v>130</v>
      </c>
      <c r="C10" s="76">
        <v>0.03</v>
      </c>
    </row>
    <row r="11" spans="1:3" s="13" customFormat="1">
      <c r="A11" s="24" t="s">
        <v>21</v>
      </c>
      <c r="B11" s="6" t="s">
        <v>22</v>
      </c>
      <c r="C11" s="76">
        <v>6.0000000000000001E-3</v>
      </c>
    </row>
    <row r="12" spans="1:3" s="13" customFormat="1">
      <c r="A12" s="24" t="s">
        <v>132</v>
      </c>
      <c r="B12" s="72" t="s">
        <v>131</v>
      </c>
      <c r="C12" s="73">
        <v>0.01</v>
      </c>
    </row>
    <row r="13" spans="1:3" s="13" customFormat="1">
      <c r="A13" s="23"/>
      <c r="B13" s="2" t="s">
        <v>144</v>
      </c>
      <c r="C13" s="75">
        <f>SUM(C14:C22)</f>
        <v>0.20829999999999999</v>
      </c>
    </row>
    <row r="14" spans="1:3" s="13" customFormat="1">
      <c r="A14" s="24" t="s">
        <v>66</v>
      </c>
      <c r="B14" s="6" t="s">
        <v>133</v>
      </c>
      <c r="C14" s="76">
        <v>0</v>
      </c>
    </row>
    <row r="15" spans="1:3" s="13" customFormat="1">
      <c r="A15" s="24" t="s">
        <v>67</v>
      </c>
      <c r="B15" s="6" t="s">
        <v>134</v>
      </c>
      <c r="C15" s="76">
        <v>0</v>
      </c>
    </row>
    <row r="16" spans="1:3" s="13" customFormat="1">
      <c r="A16" s="24" t="s">
        <v>68</v>
      </c>
      <c r="B16" s="6" t="s">
        <v>135</v>
      </c>
      <c r="C16" s="76">
        <v>6.3E-3</v>
      </c>
    </row>
    <row r="17" spans="1:3" s="13" customFormat="1">
      <c r="A17" s="24" t="s">
        <v>69</v>
      </c>
      <c r="B17" s="6" t="s">
        <v>136</v>
      </c>
      <c r="C17" s="76">
        <v>1.2999999999999999E-3</v>
      </c>
    </row>
    <row r="18" spans="1:3" s="13" customFormat="1">
      <c r="A18" s="24" t="s">
        <v>70</v>
      </c>
      <c r="B18" s="6" t="s">
        <v>81</v>
      </c>
      <c r="C18" s="76">
        <v>5.0000000000000001E-4</v>
      </c>
    </row>
    <row r="19" spans="1:3" s="13" customFormat="1">
      <c r="A19" s="24" t="s">
        <v>71</v>
      </c>
      <c r="B19" s="6" t="s">
        <v>137</v>
      </c>
      <c r="C19" s="76">
        <v>2.0000000000000001E-4</v>
      </c>
    </row>
    <row r="20" spans="1:3" s="13" customFormat="1">
      <c r="A20" s="24" t="s">
        <v>72</v>
      </c>
      <c r="B20" s="6" t="s">
        <v>138</v>
      </c>
      <c r="C20" s="76">
        <v>5.5999999999999999E-3</v>
      </c>
    </row>
    <row r="21" spans="1:3" s="13" customFormat="1">
      <c r="A21" s="24" t="s">
        <v>73</v>
      </c>
      <c r="B21" s="6" t="s">
        <v>139</v>
      </c>
      <c r="C21" s="76">
        <v>0.1111</v>
      </c>
    </row>
    <row r="22" spans="1:3" s="13" customFormat="1">
      <c r="A22" s="24" t="s">
        <v>140</v>
      </c>
      <c r="B22" s="6" t="s">
        <v>25</v>
      </c>
      <c r="C22" s="76">
        <v>8.3299999999999999E-2</v>
      </c>
    </row>
    <row r="23" spans="1:3" s="13" customFormat="1">
      <c r="A23" s="23"/>
      <c r="B23" s="2" t="s">
        <v>145</v>
      </c>
      <c r="C23" s="75">
        <f>SUM(C24:C27)</f>
        <v>8.8200000000000001E-2</v>
      </c>
    </row>
    <row r="24" spans="1:3" s="13" customFormat="1">
      <c r="A24" s="24" t="s">
        <v>62</v>
      </c>
      <c r="B24" s="6" t="s">
        <v>26</v>
      </c>
      <c r="C24" s="76">
        <v>4.5499999999999999E-2</v>
      </c>
    </row>
    <row r="25" spans="1:3" s="13" customFormat="1">
      <c r="A25" s="24" t="s">
        <v>63</v>
      </c>
      <c r="B25" s="6" t="s">
        <v>24</v>
      </c>
      <c r="C25" s="76">
        <v>2.2000000000000001E-3</v>
      </c>
    </row>
    <row r="26" spans="1:3" s="13" customFormat="1">
      <c r="A26" s="24" t="s">
        <v>64</v>
      </c>
      <c r="B26" s="6" t="s">
        <v>141</v>
      </c>
      <c r="C26" s="76">
        <v>3.6700000000000003E-2</v>
      </c>
    </row>
    <row r="27" spans="1:3" s="13" customFormat="1">
      <c r="A27" s="24" t="s">
        <v>65</v>
      </c>
      <c r="B27" s="6" t="s">
        <v>142</v>
      </c>
      <c r="C27" s="76">
        <v>3.8E-3</v>
      </c>
    </row>
    <row r="28" spans="1:3" s="13" customFormat="1">
      <c r="A28" s="23"/>
      <c r="B28" s="2" t="s">
        <v>146</v>
      </c>
      <c r="C28" s="75">
        <f>SUM(C29:C31)</f>
        <v>4.2799999999999998E-2</v>
      </c>
    </row>
    <row r="29" spans="1:3" s="13" customFormat="1">
      <c r="A29" s="24" t="s">
        <v>74</v>
      </c>
      <c r="B29" s="6" t="s">
        <v>82</v>
      </c>
      <c r="C29" s="76">
        <v>3.7100000000000001E-2</v>
      </c>
    </row>
    <row r="30" spans="1:3" s="13" customFormat="1">
      <c r="A30" s="24" t="s">
        <v>75</v>
      </c>
      <c r="B30" s="6" t="s">
        <v>147</v>
      </c>
      <c r="C30" s="76">
        <v>3.8E-3</v>
      </c>
    </row>
    <row r="31" spans="1:3" s="13" customFormat="1">
      <c r="A31" s="24" t="s">
        <v>76</v>
      </c>
      <c r="B31" s="6" t="s">
        <v>148</v>
      </c>
      <c r="C31" s="76">
        <v>1.9E-3</v>
      </c>
    </row>
    <row r="32" spans="1:3" s="13" customFormat="1">
      <c r="A32" s="25"/>
      <c r="B32" s="18"/>
      <c r="C32" s="77"/>
    </row>
    <row r="33" spans="1:3" s="5" customFormat="1" ht="24.75" customHeight="1" thickBot="1">
      <c r="A33" s="91" t="s">
        <v>172</v>
      </c>
      <c r="B33" s="92"/>
      <c r="C33" s="22">
        <f>C3+C13+C23+C28</f>
        <v>0.51729999999999998</v>
      </c>
    </row>
  </sheetData>
  <mergeCells count="2">
    <mergeCell ref="A1:C1"/>
    <mergeCell ref="A33:B33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  <pageSetUpPr fitToPage="1"/>
  </sheetPr>
  <dimension ref="A1:L22"/>
  <sheetViews>
    <sheetView view="pageBreakPreview" topLeftCell="B1" zoomScale="130" zoomScaleNormal="100" zoomScaleSheetLayoutView="130" workbookViewId="0">
      <selection activeCell="H2" sqref="H1:J1048576"/>
    </sheetView>
  </sheetViews>
  <sheetFormatPr defaultColWidth="9.140625" defaultRowHeight="15"/>
  <cols>
    <col min="1" max="1" width="6.5703125" style="3" customWidth="1"/>
    <col min="2" max="2" width="68.28515625" style="10" customWidth="1"/>
    <col min="3" max="3" width="5.5703125" style="10" customWidth="1"/>
    <col min="4" max="4" width="16.42578125" style="14" customWidth="1"/>
    <col min="5" max="10" width="17.28515625" style="14" hidden="1" customWidth="1"/>
    <col min="11" max="11" width="16.28515625" style="15" customWidth="1"/>
    <col min="12" max="12" width="17.85546875" style="15" customWidth="1"/>
    <col min="13" max="13" width="24" style="10" customWidth="1"/>
    <col min="14" max="16384" width="9.140625" style="10"/>
  </cols>
  <sheetData>
    <row r="1" spans="1:12" ht="18.75">
      <c r="A1" s="99" t="s">
        <v>166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1"/>
    </row>
    <row r="2" spans="1:12" ht="45">
      <c r="A2" s="89" t="s">
        <v>3</v>
      </c>
      <c r="B2" s="90"/>
      <c r="C2" s="59" t="s">
        <v>0</v>
      </c>
      <c r="D2" s="60" t="s">
        <v>116</v>
      </c>
      <c r="E2" s="7" t="s">
        <v>32</v>
      </c>
      <c r="F2" s="8" t="s">
        <v>33</v>
      </c>
      <c r="G2" s="9" t="s">
        <v>34</v>
      </c>
      <c r="H2" s="79" t="s">
        <v>32</v>
      </c>
      <c r="I2" s="78" t="s">
        <v>33</v>
      </c>
      <c r="J2" s="9" t="s">
        <v>34</v>
      </c>
      <c r="K2" s="61" t="s">
        <v>35</v>
      </c>
      <c r="L2" s="63" t="s">
        <v>117</v>
      </c>
    </row>
    <row r="3" spans="1:12">
      <c r="A3" s="23" t="s">
        <v>47</v>
      </c>
      <c r="B3" s="11" t="s">
        <v>40</v>
      </c>
      <c r="C3" s="11"/>
      <c r="D3" s="11"/>
      <c r="E3" s="11"/>
      <c r="F3" s="11"/>
      <c r="G3" s="11"/>
      <c r="H3" s="11"/>
      <c r="I3" s="11"/>
      <c r="J3" s="11"/>
      <c r="K3" s="12"/>
      <c r="L3" s="68"/>
    </row>
    <row r="4" spans="1:12">
      <c r="A4" s="28" t="s">
        <v>48</v>
      </c>
      <c r="B4" s="6" t="s">
        <v>158</v>
      </c>
      <c r="C4" s="4" t="s">
        <v>45</v>
      </c>
      <c r="D4" s="17">
        <f>SUM('Mão de obra'!QTD_MO)*3</f>
        <v>9</v>
      </c>
      <c r="E4" s="57">
        <f>51+24.9</f>
        <v>75.900000000000006</v>
      </c>
      <c r="F4" s="57"/>
      <c r="G4" s="57"/>
      <c r="H4" s="57">
        <v>152</v>
      </c>
      <c r="I4" s="57">
        <v>105</v>
      </c>
      <c r="J4" s="57">
        <v>160</v>
      </c>
      <c r="K4" s="47">
        <v>139</v>
      </c>
      <c r="L4" s="48">
        <f>K4*D4</f>
        <v>1251</v>
      </c>
    </row>
    <row r="5" spans="1:12">
      <c r="A5" s="23" t="s">
        <v>49</v>
      </c>
      <c r="B5" s="11" t="s">
        <v>41</v>
      </c>
      <c r="C5" s="11"/>
      <c r="D5" s="16"/>
      <c r="E5" s="58"/>
      <c r="F5" s="58"/>
      <c r="G5" s="58"/>
      <c r="H5" s="58"/>
      <c r="I5" s="58"/>
      <c r="J5" s="58"/>
      <c r="K5" s="58"/>
      <c r="L5" s="69"/>
    </row>
    <row r="6" spans="1:12" ht="30">
      <c r="A6" s="28" t="s">
        <v>50</v>
      </c>
      <c r="B6" s="6" t="s">
        <v>160</v>
      </c>
      <c r="C6" s="4" t="s">
        <v>4</v>
      </c>
      <c r="D6" s="17">
        <v>6</v>
      </c>
      <c r="E6" s="57">
        <v>37.49</v>
      </c>
      <c r="F6" s="57">
        <v>32.21</v>
      </c>
      <c r="G6" s="57">
        <v>37.49</v>
      </c>
      <c r="H6" s="57">
        <v>56</v>
      </c>
      <c r="I6" s="57">
        <v>58</v>
      </c>
      <c r="J6" s="57">
        <v>56.46</v>
      </c>
      <c r="K6" s="47">
        <v>56.82</v>
      </c>
      <c r="L6" s="48">
        <f t="shared" ref="L6:L19" si="0">K6*D6</f>
        <v>340.92</v>
      </c>
    </row>
    <row r="7" spans="1:12" ht="30">
      <c r="A7" s="28" t="s">
        <v>51</v>
      </c>
      <c r="B7" s="6" t="s">
        <v>161</v>
      </c>
      <c r="C7" s="4" t="s">
        <v>4</v>
      </c>
      <c r="D7" s="17">
        <f>SUM('Mão de obra'!QTD_MO)*3</f>
        <v>9</v>
      </c>
      <c r="E7" s="57">
        <v>115.69</v>
      </c>
      <c r="F7" s="57">
        <v>99.9</v>
      </c>
      <c r="G7" s="57"/>
      <c r="H7" s="57">
        <v>159</v>
      </c>
      <c r="I7" s="57">
        <v>126</v>
      </c>
      <c r="J7" s="57">
        <v>150</v>
      </c>
      <c r="K7" s="47">
        <v>145</v>
      </c>
      <c r="L7" s="48">
        <f t="shared" si="0"/>
        <v>1305</v>
      </c>
    </row>
    <row r="8" spans="1:12">
      <c r="A8" s="28" t="s">
        <v>52</v>
      </c>
      <c r="B8" s="6" t="s">
        <v>43</v>
      </c>
      <c r="C8" s="4" t="s">
        <v>4</v>
      </c>
      <c r="D8" s="17">
        <f>SUM('Mão de obra'!QTD_MO)</f>
        <v>3</v>
      </c>
      <c r="E8" s="57">
        <v>15.25</v>
      </c>
      <c r="F8" s="57"/>
      <c r="G8" s="57"/>
      <c r="H8" s="57">
        <v>29</v>
      </c>
      <c r="I8" s="57">
        <v>22</v>
      </c>
      <c r="J8" s="57">
        <v>30</v>
      </c>
      <c r="K8" s="47">
        <v>27</v>
      </c>
      <c r="L8" s="48">
        <f t="shared" si="0"/>
        <v>81</v>
      </c>
    </row>
    <row r="9" spans="1:12" ht="30">
      <c r="A9" s="28" t="s">
        <v>119</v>
      </c>
      <c r="B9" s="6" t="s">
        <v>159</v>
      </c>
      <c r="C9" s="4" t="s">
        <v>4</v>
      </c>
      <c r="D9" s="17">
        <f>SUM('Mão de obra'!QTD_MO)</f>
        <v>3</v>
      </c>
      <c r="E9" s="57">
        <v>36.299999999999997</v>
      </c>
      <c r="F9" s="57">
        <v>49.9</v>
      </c>
      <c r="G9" s="57">
        <v>45.68</v>
      </c>
      <c r="H9" s="57">
        <v>40</v>
      </c>
      <c r="I9" s="57">
        <v>52.81</v>
      </c>
      <c r="J9" s="57">
        <v>45</v>
      </c>
      <c r="K9" s="47">
        <v>45.938200000000002</v>
      </c>
      <c r="L9" s="48">
        <f t="shared" si="0"/>
        <v>137.81460000000001</v>
      </c>
    </row>
    <row r="10" spans="1:12">
      <c r="A10" s="28" t="s">
        <v>120</v>
      </c>
      <c r="B10" s="6" t="s">
        <v>100</v>
      </c>
      <c r="C10" s="4" t="s">
        <v>4</v>
      </c>
      <c r="D10" s="17">
        <v>2</v>
      </c>
      <c r="E10" s="57">
        <v>39.5</v>
      </c>
      <c r="F10" s="57"/>
      <c r="G10" s="57"/>
      <c r="H10" s="57">
        <v>67</v>
      </c>
      <c r="I10" s="57">
        <v>67</v>
      </c>
      <c r="J10" s="57">
        <v>67</v>
      </c>
      <c r="K10" s="47">
        <v>67</v>
      </c>
      <c r="L10" s="48">
        <f t="shared" si="0"/>
        <v>134</v>
      </c>
    </row>
    <row r="11" spans="1:12">
      <c r="A11" s="28" t="s">
        <v>121</v>
      </c>
      <c r="B11" s="6" t="s">
        <v>42</v>
      </c>
      <c r="C11" s="4" t="s">
        <v>36</v>
      </c>
      <c r="D11" s="17">
        <v>6</v>
      </c>
      <c r="E11" s="57">
        <v>19.420000000000002</v>
      </c>
      <c r="F11" s="57">
        <v>29.61</v>
      </c>
      <c r="G11" s="57">
        <v>16.5</v>
      </c>
      <c r="H11" s="57">
        <v>29</v>
      </c>
      <c r="I11" s="57">
        <v>25.48</v>
      </c>
      <c r="J11" s="57">
        <v>23.5</v>
      </c>
      <c r="K11" s="47">
        <v>26.99</v>
      </c>
      <c r="L11" s="48">
        <f t="shared" si="0"/>
        <v>161.94</v>
      </c>
    </row>
    <row r="12" spans="1:12">
      <c r="A12" s="28" t="s">
        <v>53</v>
      </c>
      <c r="B12" s="6" t="s">
        <v>59</v>
      </c>
      <c r="C12" s="4" t="s">
        <v>4</v>
      </c>
      <c r="D12" s="17">
        <v>6</v>
      </c>
      <c r="E12" s="57">
        <v>20.56</v>
      </c>
      <c r="F12" s="57"/>
      <c r="G12" s="57"/>
      <c r="H12" s="57">
        <v>23</v>
      </c>
      <c r="I12" s="57">
        <v>16.46</v>
      </c>
      <c r="J12" s="57">
        <v>25</v>
      </c>
      <c r="K12" s="47">
        <v>21.485199999999999</v>
      </c>
      <c r="L12" s="48">
        <f t="shared" si="0"/>
        <v>128.91120000000001</v>
      </c>
    </row>
    <row r="13" spans="1:12" ht="45">
      <c r="A13" s="28" t="s">
        <v>54</v>
      </c>
      <c r="B13" s="6" t="s">
        <v>162</v>
      </c>
      <c r="C13" s="4" t="s">
        <v>4</v>
      </c>
      <c r="D13" s="17">
        <f>SUM('Mão de obra'!QTD_MO)*3</f>
        <v>9</v>
      </c>
      <c r="E13" s="57">
        <v>15.35</v>
      </c>
      <c r="F13" s="57"/>
      <c r="G13" s="57"/>
      <c r="H13" s="57">
        <v>17.350000000000001</v>
      </c>
      <c r="I13" s="57">
        <v>26.79</v>
      </c>
      <c r="J13" s="57">
        <v>25</v>
      </c>
      <c r="K13" s="47">
        <v>23.05</v>
      </c>
      <c r="L13" s="48">
        <f t="shared" si="0"/>
        <v>207.45000000000002</v>
      </c>
    </row>
    <row r="14" spans="1:12" ht="60">
      <c r="A14" s="28" t="s">
        <v>122</v>
      </c>
      <c r="B14" s="6" t="s">
        <v>163</v>
      </c>
      <c r="C14" s="4" t="s">
        <v>4</v>
      </c>
      <c r="D14" s="17">
        <f>SUM('Mão de obra'!QTD_MO)*3</f>
        <v>9</v>
      </c>
      <c r="E14" s="57">
        <v>21.2</v>
      </c>
      <c r="F14" s="57"/>
      <c r="G14" s="57"/>
      <c r="H14" s="57">
        <v>28</v>
      </c>
      <c r="I14" s="57">
        <v>29.7</v>
      </c>
      <c r="J14" s="57">
        <v>29</v>
      </c>
      <c r="K14" s="47">
        <v>28.9</v>
      </c>
      <c r="L14" s="48">
        <f t="shared" si="0"/>
        <v>260.09999999999997</v>
      </c>
    </row>
    <row r="15" spans="1:12">
      <c r="A15" s="28" t="s">
        <v>123</v>
      </c>
      <c r="B15" s="34" t="s">
        <v>128</v>
      </c>
      <c r="C15" s="35" t="s">
        <v>4</v>
      </c>
      <c r="D15" s="17">
        <v>2</v>
      </c>
      <c r="E15" s="57">
        <v>316</v>
      </c>
      <c r="F15" s="57">
        <v>517.77</v>
      </c>
      <c r="G15" s="57"/>
      <c r="H15" s="57">
        <v>725</v>
      </c>
      <c r="I15" s="57">
        <v>780</v>
      </c>
      <c r="J15" s="57">
        <v>470</v>
      </c>
      <c r="K15" s="47">
        <v>658.34</v>
      </c>
      <c r="L15" s="48">
        <f t="shared" si="0"/>
        <v>1316.68</v>
      </c>
    </row>
    <row r="16" spans="1:12" ht="30">
      <c r="A16" s="28" t="s">
        <v>124</v>
      </c>
      <c r="B16" s="34" t="s">
        <v>164</v>
      </c>
      <c r="C16" s="35" t="s">
        <v>44</v>
      </c>
      <c r="D16" s="17">
        <v>3</v>
      </c>
      <c r="E16" s="57">
        <v>17.989999999999998</v>
      </c>
      <c r="F16" s="57">
        <v>15</v>
      </c>
      <c r="G16" s="57">
        <v>13.9</v>
      </c>
      <c r="H16" s="57">
        <v>33</v>
      </c>
      <c r="I16" s="57">
        <v>33</v>
      </c>
      <c r="J16" s="57">
        <v>30</v>
      </c>
      <c r="K16" s="47">
        <v>32</v>
      </c>
      <c r="L16" s="48">
        <f t="shared" si="0"/>
        <v>96</v>
      </c>
    </row>
    <row r="17" spans="1:12" ht="30">
      <c r="A17" s="28" t="s">
        <v>125</v>
      </c>
      <c r="B17" s="34" t="s">
        <v>165</v>
      </c>
      <c r="C17" s="35" t="s">
        <v>4</v>
      </c>
      <c r="D17" s="17">
        <v>6</v>
      </c>
      <c r="E17" s="57">
        <v>34.9</v>
      </c>
      <c r="F17" s="57">
        <v>14.9</v>
      </c>
      <c r="G17" s="57">
        <v>32.9</v>
      </c>
      <c r="H17" s="57">
        <v>40</v>
      </c>
      <c r="I17" s="57">
        <v>40</v>
      </c>
      <c r="J17" s="57">
        <v>45.4</v>
      </c>
      <c r="K17" s="47">
        <v>41.8</v>
      </c>
      <c r="L17" s="48">
        <f t="shared" si="0"/>
        <v>250.79999999999998</v>
      </c>
    </row>
    <row r="18" spans="1:12">
      <c r="A18" s="28" t="s">
        <v>126</v>
      </c>
      <c r="B18" s="34" t="s">
        <v>39</v>
      </c>
      <c r="C18" s="35" t="s">
        <v>4</v>
      </c>
      <c r="D18" s="36">
        <v>1</v>
      </c>
      <c r="E18" s="57">
        <v>418</v>
      </c>
      <c r="F18" s="57">
        <v>236.26</v>
      </c>
      <c r="G18" s="57">
        <v>375.99</v>
      </c>
      <c r="H18" s="57">
        <v>280</v>
      </c>
      <c r="I18" s="57">
        <v>265.76</v>
      </c>
      <c r="J18" s="57">
        <v>290</v>
      </c>
      <c r="K18" s="47">
        <v>278.58999999999997</v>
      </c>
      <c r="L18" s="48">
        <f t="shared" si="0"/>
        <v>278.58999999999997</v>
      </c>
    </row>
    <row r="19" spans="1:12" ht="30">
      <c r="A19" s="28" t="s">
        <v>127</v>
      </c>
      <c r="B19" s="34" t="s">
        <v>38</v>
      </c>
      <c r="C19" s="35" t="s">
        <v>4</v>
      </c>
      <c r="D19" s="17">
        <v>3</v>
      </c>
      <c r="E19" s="57">
        <v>7.55</v>
      </c>
      <c r="F19" s="57">
        <v>8.11</v>
      </c>
      <c r="G19" s="57"/>
      <c r="H19" s="57">
        <v>18</v>
      </c>
      <c r="I19" s="57">
        <v>18.989999999999998</v>
      </c>
      <c r="J19" s="57">
        <v>19.989999999999998</v>
      </c>
      <c r="K19" s="47">
        <v>18.989999999999998</v>
      </c>
      <c r="L19" s="48">
        <f t="shared" si="0"/>
        <v>56.97</v>
      </c>
    </row>
    <row r="20" spans="1:12">
      <c r="A20" s="23" t="s">
        <v>179</v>
      </c>
      <c r="B20" s="11" t="s">
        <v>167</v>
      </c>
      <c r="C20" s="11"/>
      <c r="D20" s="16"/>
      <c r="E20" s="58"/>
      <c r="F20" s="58"/>
      <c r="G20" s="58"/>
      <c r="H20" s="58"/>
      <c r="I20" s="58"/>
      <c r="J20" s="58"/>
      <c r="K20" s="58"/>
      <c r="L20" s="69"/>
    </row>
    <row r="21" spans="1:12">
      <c r="A21" s="28" t="s">
        <v>180</v>
      </c>
      <c r="B21" s="6" t="s">
        <v>168</v>
      </c>
      <c r="C21" s="4" t="s">
        <v>4</v>
      </c>
      <c r="D21" s="17">
        <v>1</v>
      </c>
      <c r="E21" s="57">
        <v>37.49</v>
      </c>
      <c r="F21" s="57">
        <v>32.21</v>
      </c>
      <c r="G21" s="57">
        <v>37.49</v>
      </c>
      <c r="H21" s="80"/>
      <c r="I21" s="80"/>
      <c r="J21" s="80"/>
      <c r="K21" s="74">
        <v>233.94</v>
      </c>
      <c r="L21" s="48">
        <f t="shared" ref="L21" si="1">K21*D21</f>
        <v>233.94</v>
      </c>
    </row>
    <row r="22" spans="1:12" s="5" customFormat="1" ht="16.5" thickBot="1">
      <c r="A22" s="97" t="s">
        <v>61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70">
        <f>SUM(L3:L21)</f>
        <v>6241.1158000000005</v>
      </c>
    </row>
  </sheetData>
  <sortState xmlns:xlrd2="http://schemas.microsoft.com/office/spreadsheetml/2017/richdata2" ref="B6:L19">
    <sortCondition ref="B6:B19"/>
  </sortState>
  <mergeCells count="3">
    <mergeCell ref="A2:B2"/>
    <mergeCell ref="A22:K22"/>
    <mergeCell ref="A1:L1"/>
  </mergeCells>
  <printOptions horizontalCentered="1"/>
  <pageMargins left="0.51181102362204722" right="0.51181102362204722" top="1.1811023622047245" bottom="0.78740157480314965" header="0.31496062992125984" footer="0.31496062992125984"/>
  <pageSetup paperSize="9" fitToHeight="0" orientation="landscape" r:id="rId1"/>
  <headerFooter>
    <oddHeader>&amp;L                                                                              &amp;G&amp;C&amp;"-,Negrito"&amp;12TRIBUNAL DE CONTAS DO ESTADO DE GOIÁS
GERÊNCIA DE ADMINISTRAÇÃO
Serviço de Manutenção Predial e Paisagismo</oddHeader>
    <oddFooter>&amp;CPágina &amp;P de &amp;N
Av. Ubirajara Berocan Leite, n° 640, Goiânia-GO, CEP 74.674-015. Telefone: (62)3228-2089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12</vt:i4>
      </vt:variant>
    </vt:vector>
  </HeadingPairs>
  <TitlesOfParts>
    <vt:vector size="18" baseType="lpstr">
      <vt:lpstr>RESUMO GERAL</vt:lpstr>
      <vt:lpstr>LDI</vt:lpstr>
      <vt:lpstr>Mão de obra</vt:lpstr>
      <vt:lpstr>Segurança Trabalho</vt:lpstr>
      <vt:lpstr>Encargos Sociais</vt:lpstr>
      <vt:lpstr>EPIs e Uniformes</vt:lpstr>
      <vt:lpstr>'Encargos Sociais'!Area_de_impressao</vt:lpstr>
      <vt:lpstr>'EPIs e Uniformes'!Area_de_impressao</vt:lpstr>
      <vt:lpstr>LDI!Area_de_impressao</vt:lpstr>
      <vt:lpstr>'Mão de obra'!Area_de_impressao</vt:lpstr>
      <vt:lpstr>'RESUMO GERAL'!Area_de_impressao</vt:lpstr>
      <vt:lpstr>'Segurança Trabalho'!Area_de_impressao</vt:lpstr>
      <vt:lpstr>PERCENTUAL_ENCARGOS</vt:lpstr>
      <vt:lpstr>'Mão de obra'!QTD_MO</vt:lpstr>
      <vt:lpstr>TAXA_LDI</vt:lpstr>
      <vt:lpstr>VALOR_TOTAL_EXAMES_MENSAL_MO</vt:lpstr>
      <vt:lpstr>'Mão de obra'!VALOR_TOTAL_MENSAL_MO</vt:lpstr>
      <vt:lpstr>VALOR_TOTAL_MENSAL_MO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Mota Emiliano</dc:creator>
  <cp:lastModifiedBy>Pedro Henrique Mota Emiliano</cp:lastModifiedBy>
  <cp:lastPrinted>2022-04-05T17:32:09Z</cp:lastPrinted>
  <dcterms:created xsi:type="dcterms:W3CDTF">2013-04-26T13:32:04Z</dcterms:created>
  <dcterms:modified xsi:type="dcterms:W3CDTF">2022-04-05T19:52:41Z</dcterms:modified>
</cp:coreProperties>
</file>